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tqer" sheetId="1" r:id="rId1"/>
    <sheet name="Taxs Gorc" sheetId="2" r:id="rId2"/>
  </sheets>
  <definedNames/>
  <calcPr fullCalcOnLoad="1"/>
</workbook>
</file>

<file path=xl/sharedStrings.xml><?xml version="1.0" encoding="utf-8"?>
<sst xmlns="http://schemas.openxmlformats.org/spreadsheetml/2006/main" count="338" uniqueCount="142">
  <si>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</si>
  <si>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</si>
  <si>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</si>
  <si>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</si>
  <si>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09</t>
  </si>
  <si>
    <t xml:space="preserve">Ü³Ë³¹åñáó³Ï³Ý ÏñÃáõÃÛáõÝ </t>
  </si>
  <si>
    <t>²ñï³¹åñáó³Ï³Ý ¹³ëïÇ³ñ³ÏáõÃÛáõÝ</t>
  </si>
  <si>
    <t>10</t>
  </si>
  <si>
    <t>ÀÝï³ÝÇùÇ ³Ý¹³ÙÝ»ñ ¨ ½³í³ÏÝ»ñ</t>
  </si>
  <si>
    <t xml:space="preserve">êáóÇ³É³Ï³Ý Ñ³ïáõÏ ³ñïáÝáõÃÛáõÝÝ»ñ (³ÛÉ ¹³ë»ñÇÝ ãå³ïÏ³ÝáÕ) </t>
  </si>
  <si>
    <t>ÀÜ¸²ØºÜÀ Ì²Êêºð</t>
  </si>
  <si>
    <t xml:space="preserve">ÀÜ¸Ð²Üàôð ´ÜàôÚÂÆ Ð²Üð²ÚÆÜ Ì²è²ÚàôÂÚàôÜÜºð </t>
  </si>
  <si>
    <t>îÜîºê²Î²Ü Ð²ð²´ºðàôÂÚàôÜÜºð</t>
  </si>
  <si>
    <t>´Ü²Î²ð²Ü²ÚÆÜ ÞÆÜ²ð²ðàôÂÚàôÜ ºì ÎàØàôÜ²È Ì²è²ÚàôÂÚàôÜ</t>
  </si>
  <si>
    <t>Ð²Ü¶Æêî, ØÞ²ÎàôÚÂ ºì ÎðàÜ</t>
  </si>
  <si>
    <t>ÎðÂàôÂÚàôÜ</t>
  </si>
  <si>
    <t>êàòÆ²È²Î²Ü ä²Þîä²ÜàôÂÚàôÜ</t>
  </si>
  <si>
    <t xml:space="preserve">ÐÆØÜ²Î²Ü ´²ÄÆÜÜºðÆÜ â¸²êìàÔ ä²Ðàôêî²ÚÆÜ üàÜ¸ºð </t>
  </si>
  <si>
    <t>Þðæ²Î² ØÆæ²ì²ÚðÆ ä²Þîä²ÜàôÂÚàôÜ</t>
  </si>
  <si>
    <t>ÀÝ¹Ñ³Ýáõñ µÝáõÛÃÇ Ñ³Ýñ³ÛÇÝ Í³é³ÛáõÃÛáõÝÝ»ñ</t>
  </si>
  <si>
    <t>11</t>
  </si>
  <si>
    <t>ÐÐ Ñ³Ù³ÛÝùÝ»ñÇ å³Ñáõëï³ÛÇÝ ýáÝ¹</t>
  </si>
  <si>
    <t>áñÇó` ³³) ÐÇÙÝ³Ï³Ý ßÇÝáõÃÛáõÝÝ»ñÇ Ñ³Ù³ñ</t>
  </si>
  <si>
    <t xml:space="preserve">³Û¹ ÃíáõÙ` Ð³Ù³ÛÝùÇ ë»÷³Ï³ÝáõÃÛáõÝ Ñ³Ù³ñíáÕ ÑáÕ»ñÇ í³ñÓ³Ï³ÉáõÃÛ³Ý í³ñÓ³í×³ñÝ»ñ </t>
  </si>
  <si>
    <t>³Û¹ ÃíáõÙ`î»Õ³Ï³Ý í×³ñÝ»ñ</t>
  </si>
  <si>
    <t>ºÏ³Ùï³ï»ë³ÏÝ»ñÁ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</si>
  <si>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</si>
  <si>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</si>
  <si>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</si>
  <si>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</si>
  <si>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</si>
  <si>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</si>
  <si>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X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</si>
  <si>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</si>
  <si>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</si>
  <si>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</si>
  <si>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</si>
  <si>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</si>
  <si>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</si>
  <si>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</si>
  <si>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</si>
  <si>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</si>
  <si>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</si>
  <si>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</si>
  <si>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</si>
  <si>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</si>
  <si>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</si>
  <si>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</si>
  <si>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</si>
  <si>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</si>
  <si>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</si>
  <si>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</si>
  <si>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</si>
  <si>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</si>
  <si>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</si>
  <si>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</si>
  <si>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</si>
  <si>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</si>
  <si>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</si>
  <si>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</si>
  <si>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</si>
  <si>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 xml:space="preserve">úñ»Ýë¹Çñ ¨ ·áñÍ³¹Çñ Ù³ñÙÇÝÝ»ñ,å»ï³Ï³Ý Ï³é³í³ñáõÙ </t>
  </si>
  <si>
    <t xml:space="preserve">ÀÝ¹Ñ³Ýáõñ µÝáõÛÃÇ ³ÛÉ Í³é³ÛáõÃÛáõÝÝ»ñ </t>
  </si>
  <si>
    <t>04</t>
  </si>
  <si>
    <t xml:space="preserve">×³Ý³å³ñÑ³ÛÇÝ ïñ³Ýëåáñï </t>
  </si>
  <si>
    <t>îÝï»ë³Ï³Ý Ñ³ñ³µ»ñáõÃÛáõÝÝ»ñ (³ÛÉ ¹³ë»ñÇÝ ãå³ïÏ³ÝáÕ)</t>
  </si>
  <si>
    <t>05</t>
  </si>
  <si>
    <t>²Õµ³Ñ³ÝáõÙ</t>
  </si>
  <si>
    <t>06</t>
  </si>
  <si>
    <t xml:space="preserve">´Ý³Ï³ñ³Ý³ÛÇÝ ßÇÝ³ñ³ñáõÃÛáõÝ </t>
  </si>
  <si>
    <t xml:space="preserve">öáÕáóÝ»ñÇ Éáõë³íáñáõÙ </t>
  </si>
  <si>
    <t>08</t>
  </si>
  <si>
    <t xml:space="preserve">ÀÜ¸²ØºÜÀ ºÎ²ØàôîÜºð                     </t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</si>
  <si>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>1. Ð²ðÎºð ºì îàôðøºð</t>
    </r>
  </si>
  <si>
    <t>³Û¹ ÃíáõÙ` î»Õ³Ï³Ý ïáõñù»ñ</t>
  </si>
  <si>
    <t>³Û¹ ÃíáõÙ`³) Ð³Ù³ÛÝùÇ ï³ñ³ÍùáõÙ Ýáñ ß»Ýù»ñÇ, ßÇÝáõÃÛáõÝÝ»ñÇ (Ý»ñ³éÛ³É áã ÑÇÙÝ³Ï³Ý)  ßÇÝ³ñ³ñáõÃÛ³Ý (ï»Õ³¹ñÙ³Ý) ÃáõÛÉïíáõÃÛ³Ý Ñ³Ù³ñ</t>
  </si>
  <si>
    <t xml:space="preserve">    2. ä²ÞîàÜ²Î²Ü ¸ð²Ø²ÞÜàðÐÜºð            </t>
  </si>
  <si>
    <t xml:space="preserve">2.5 ÀÝÃ³óÇÏ Ý»ñùÇÝ å³ßïáÝ³Ï³Ý ¹ñ³Ù³ßÝáñÑÝ»ñ` ëï³óí³Í Ï³é³í³ñÙ³Ý ³ÛÉ Ù³Ï³ñ¹³ÏÝ»ñÇó                                      </t>
  </si>
  <si>
    <t xml:space="preserve">   3. ²ÚÈ ºÎ²ØàôîÜºð</t>
  </si>
  <si>
    <t xml:space="preserve">3.5 ì³ñã³Ï³Ý ·³ÝÓáõÙÝ»ñ                      </t>
  </si>
  <si>
    <t xml:space="preserve">³Û¹ ÃíáõÙ`3.3 ¶áõÛùÇ í³ñÓ³Ï³ÉáõÃÛáõÝÇó »Ï³ÙáõïÝ»ñ </t>
  </si>
  <si>
    <t xml:space="preserve">³Û¹ ÃíáõÙ`Ð³Ù³ÛÝùÇ µÛáõç» í×³ñíáÕ å»ï³Ï³Ý ïáõñù»ñ   </t>
  </si>
  <si>
    <t>áñÇó` ä»ï³Ï³Ý µÛáõç»Çó ýÇÝ³Ýë³Ï³Ý Ñ³Ù³Ñ³ñÃ»óÙ³Ý ëÏ½µáõÝùáí ïñ³Ù³¹ñíáÕ ¹áï³óÇ³Ý»ñ</t>
  </si>
  <si>
    <t xml:space="preserve">³Û¹ ÃíáõÙ`³) ø³Õ³ù³óÇ³Ï³Ý Ï³óáõÃÛ³Ý ³Ïï»ñ ·ñ³Ýó»Éáõ Ñ³Ù³ñ </t>
  </si>
  <si>
    <t xml:space="preserve">µ) Üáï³ñ³Ï³Ý ·ñ³ë»ÝÛ³ÏÝ»ñÇ ÏáÕÙÇó Ýáï³ñ³Ï³Ý Í³é³ÛáõÃÛáõÝÝ»ñ Ï³ï³ñ»Éáõ Ñ³Ù³ñ </t>
  </si>
  <si>
    <t>3.4 Ð³Ù³ÛÝùÇ µÛáõç»Ç »Ï³ÙáõïÝ»ñ ³åñ³ÝùÝ»ñÇ Ù³ï³Ï³ñ³ñáõÙÇó ¨ Í³é³ÛáõÃÛáõÝÝ»ñÇ Ù³ïáõóáõÙÇó</t>
  </si>
  <si>
    <t>2</t>
  </si>
  <si>
    <t>¶ÛáõÕ³ïÝï»ëáõÃÛáõÝ</t>
  </si>
  <si>
    <t>î³ñ»Ï³Ý Íñ³·Çñ</t>
  </si>
  <si>
    <t>ö³ëï³óÇ</t>
  </si>
  <si>
    <t>հատված 1</t>
  </si>
  <si>
    <t xml:space="preserve">Ð²ÞìºîìàôÂÚàôÜ </t>
  </si>
  <si>
    <t>¥·áñÍ³é³Ï³Ý ¹³ë³Ï³ñ·Ù³Ùµ¤</t>
  </si>
  <si>
    <t>Ð²ÞìºîìàôÂÚàôÜ</t>
  </si>
  <si>
    <t>հատված 2</t>
  </si>
  <si>
    <t>1.1 ¶áõÛù³ÛÇÝ Ñ³ñÏ»ñ ³Ýß³ñÅ ·áõÛùÇó</t>
  </si>
  <si>
    <t>¶áõÛù³Ñ³ñÏ Ñ³Ù³ÛÝùÝ»ñÇ í³ñã³Ï³Ý ï³ñ³ÍùÝ»ñáõÙ ·ïÝíáÕ ß»Ýù»ñÇ ¨ ßÇÝáõÃÛáõÝÝ»ñÇ Ñ³Ù³ñ</t>
  </si>
  <si>
    <t xml:space="preserve"> ¶áõÛù³Ñ³ñÏ ÷áË³¹ñ³ÙÇçáóÝ»ñÇ Ñ³Ù³ñ</t>
  </si>
  <si>
    <t xml:space="preserve">µ)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</si>
  <si>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») Ð³Ù³ÛÝùÇ ï³ñ³ÍùáõÙ µ³óûÃÛ³ í³×³éù Ï³½Ù. ÃáõÛÉïíáõÃÛ³Ý Ñ³Ù³ñ</t>
  </si>
  <si>
    <t>գ) Պետական բյուջեից համայնքի վարչական բյուջեին տրամադրվող նպատակային հատկացումներ (սուբվենցիաներ)</t>
  </si>
  <si>
    <t xml:space="preserve">Ð³Ù³ÛÝùÇ í³ñã³Ï³Ý ï³ñ³ÍùáõÙ ·ïÝíáÕ å»ïáõÃÛ³Ý ¨ Ñ³Ù³ÛÝùÇ ë»÷. å³ïÏ³ÝáÕ ÑáÕ³Ù³ë»ñÇ Ï³éáõó³å³ïÙ³Ý Çñ³íáõÝùÇ ¹ÇÙ³ó ·³ÝÓíáÕ í³ñÓ³í×³ñÝ»ñ 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</si>
  <si>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</si>
  <si>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4</t>
  </si>
  <si>
    <t>7</t>
  </si>
  <si>
    <t>3</t>
  </si>
  <si>
    <t>6</t>
  </si>
  <si>
    <t>Շրջակա միջավայրի պաշտպանություն</t>
  </si>
  <si>
    <t>Կրթությանը տրմադրվող օժանդակ ծառ․</t>
  </si>
  <si>
    <t xml:space="preserve">ՊԱՇՏՊԱՆՈՒԹՅՈՒՆ </t>
  </si>
  <si>
    <t xml:space="preserve">Քաղաքացիական պաշտպանություն </t>
  </si>
  <si>
    <t>5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</si>
  <si>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</si>
  <si>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բբ) Պետական բյուջեից համայնքի վարչական բյուջեին տրամադրվող այլ դոտացիաներ</t>
  </si>
  <si>
    <t>Հանգստի և սպորտի ծառայություններ</t>
  </si>
  <si>
    <t>Հանգիստ,մշակույթ և կրոն</t>
  </si>
  <si>
    <t>Հուշարձանների և  մշ․արժեքների վերականգնում և պահպանում</t>
  </si>
  <si>
    <t xml:space="preserve">ՆՈՅԵՄԲԵՐՅԱՆ Ð²Ø²ÚÜøÆ ´ÚàôæºÆ ºÎ²ØàôîÜºðÆ Î²î²ðØ²Ü ìºð²´ºðÚ²È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</si>
  <si>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</si>
  <si>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</si>
  <si>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3.7 Ընթացիկ ոչ պաշտոնական դրամաշնորհներ     այդ թվում`     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</si>
  <si>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</si>
  <si>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3.9 Այլ եկամուտներ     այդ թվում`</t>
  </si>
  <si>
    <t>Օրենքով և իրավական այլ ակտերով սահմանված` համայնքի բյուջեի մուտքագրման ենթակա այլ եկամուտներ</t>
  </si>
  <si>
    <t>Ð³Ù³ÛÝùÇ Õ»Ï³í³ñ                                      Կ.Աբազյան</t>
  </si>
  <si>
    <t>ýÇÝ³Ýë³Ï³Ý µ³ÅÝÇ å»ï                                Ն.Ղազարյան</t>
  </si>
  <si>
    <t>Ջրամատակարարում</t>
  </si>
  <si>
    <t>Հեռուստառադիոհաղորդումներ</t>
  </si>
  <si>
    <t xml:space="preserve">Հարազատին կորցրած անձինք </t>
  </si>
  <si>
    <t>Ð³Ù³ÛÝùÇ Õ»Ï³í³ñ                                         Կ.ԱԲԱԶՅԱՆ</t>
  </si>
  <si>
    <t>ýÇÝ³Ýë³Ï³Ý µ³ÅÝÇ å»ï                                Ն.ՂԱԶԱՐՅԱՆ</t>
  </si>
  <si>
    <t xml:space="preserve">ՆՈՅԵՄԲԵՐՅԱՆ   Ð²Ø²ÚÜøÆ ´ÚàôæºÆ Ì²ÊêºðÆ Î²î²ðØ²Ü ìºð²´ºðÚ²È </t>
  </si>
  <si>
    <t>9</t>
  </si>
  <si>
    <t>Տնտեսական հարաբերություններ</t>
  </si>
  <si>
    <t>Զբոսաշրջություն</t>
  </si>
  <si>
    <t xml:space="preserve">Մեծածախ և մանրածախ առևտուր, ապրանքների պահպանում և պահեստավորում  </t>
  </si>
  <si>
    <t>վարչական բյուջեից ֆոնդային բյուջեին հատկացում</t>
  </si>
  <si>
    <t>2,4Կապիտալ  պաշտոնական դրամաշնորհներ՝</t>
  </si>
  <si>
    <t>Տարեկան Íñ³·Çñ</t>
  </si>
  <si>
    <t>(01.01.2018Ã. - 31.12.2018Ã. Å³Ù³Ý³Ï³Ñ³ïí³ÍÇ Ñ³Ù³ñ)</t>
  </si>
  <si>
    <t>(01.01. 2018Ã. - 31.12.2018Ã. Å³Ù³Ý³Ï³Ñ³ïí³ÍÇ Ñ³Ù³ñ)</t>
  </si>
  <si>
    <t>Տարեկան  Íñ³·Çñ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</si>
</sst>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000"/>
    <numFmt numFmtId="182" formatCode="000"/>
    <numFmt numFmtId="183" formatCode="0.0"/>
    <numFmt numFmtId="184" formatCode="#,##0.000"/>
  </numFmts>
  <fonts count="5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8"/>
      <name val="Arial Armenian"/>
      <family val="2"/>
    </font>
    <font>
      <sz val="8"/>
      <name val="Arial"/>
      <family val="0"/>
    </font>
    <font>
      <b/>
      <sz val="9"/>
      <name val="Arial Armenian"/>
      <family val="2"/>
    </font>
    <font>
      <i/>
      <sz val="10"/>
      <name val="Arial Armenian"/>
      <family val="2"/>
    </font>
    <font>
      <sz val="10"/>
      <name val="GHEA Grapalat"/>
      <family val="3"/>
    </font>
    <font>
      <b/>
      <sz val="9"/>
      <name val="Arial LatArm"/>
      <family val="2"/>
    </font>
    <font>
      <sz val="9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8"/>
      <name val="GHEA Grapalat"/>
      <family val="3"/>
    </font>
    <font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LatArm"/>
      <family val="2"/>
    </font>
    <font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LatArm"/>
      <family val="2"/>
    </font>
    <font>
      <sz val="10"/>
      <color theme="1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16" fillId="0" borderId="6" applyNumberFormat="0" applyFill="0" applyProtection="0">
      <alignment horizontal="left" vertical="center" wrapText="1"/>
    </xf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4" fontId="16" fillId="0" borderId="6" applyFill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2" fontId="8" fillId="0" borderId="0" xfId="0" applyNumberFormat="1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horizontal="center" vertical="top"/>
    </xf>
    <xf numFmtId="181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0" fontId="6" fillId="0" borderId="20" xfId="0" applyNumberFormat="1" applyFont="1" applyFill="1" applyBorder="1" applyAlignment="1">
      <alignment horizontal="center" vertical="center"/>
    </xf>
    <xf numFmtId="180" fontId="10" fillId="0" borderId="20" xfId="0" applyNumberFormat="1" applyFont="1" applyFill="1" applyBorder="1" applyAlignment="1">
      <alignment horizontal="center" vertical="center"/>
    </xf>
    <xf numFmtId="180" fontId="10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18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0" fontId="9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 readingOrder="1"/>
    </xf>
    <xf numFmtId="0" fontId="5" fillId="0" borderId="20" xfId="0" applyNumberFormat="1" applyFont="1" applyFill="1" applyBorder="1" applyAlignment="1">
      <alignment vertical="center" wrapText="1" readingOrder="1"/>
    </xf>
    <xf numFmtId="0" fontId="4" fillId="0" borderId="20" xfId="0" applyNumberFormat="1" applyFont="1" applyFill="1" applyBorder="1" applyAlignment="1">
      <alignment vertical="center" wrapText="1" readingOrder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80" fontId="9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180" fontId="4" fillId="0" borderId="17" xfId="0" applyNumberFormat="1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justify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180" fontId="10" fillId="0" borderId="2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vertical="center" wrapText="1"/>
    </xf>
    <xf numFmtId="180" fontId="6" fillId="0" borderId="2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 indent="3"/>
    </xf>
    <xf numFmtId="180" fontId="6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25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12" fillId="0" borderId="25" xfId="0" applyNumberFormat="1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left" vertical="top" wrapText="1" readingOrder="1"/>
    </xf>
    <xf numFmtId="0" fontId="12" fillId="0" borderId="30" xfId="0" applyFont="1" applyFill="1" applyBorder="1" applyAlignment="1">
      <alignment vertical="center" wrapText="1"/>
    </xf>
    <xf numFmtId="180" fontId="4" fillId="0" borderId="31" xfId="0" applyNumberFormat="1" applyFont="1" applyFill="1" applyBorder="1" applyAlignment="1">
      <alignment horizontal="center" vertical="center"/>
    </xf>
    <xf numFmtId="4" fontId="16" fillId="0" borderId="6" xfId="59" applyNumberFormat="1" applyFont="1" applyFill="1" applyBorder="1" applyAlignment="1">
      <alignment horizontal="right" vertical="center"/>
    </xf>
    <xf numFmtId="0" fontId="16" fillId="0" borderId="6" xfId="53" applyFont="1" applyFill="1" applyBorder="1" applyAlignment="1">
      <alignment horizontal="left" vertical="center" wrapText="1"/>
    </xf>
    <xf numFmtId="180" fontId="10" fillId="0" borderId="32" xfId="0" applyNumberFormat="1" applyFont="1" applyFill="1" applyBorder="1" applyAlignment="1">
      <alignment horizontal="center" vertical="center" wrapText="1"/>
    </xf>
    <xf numFmtId="180" fontId="10" fillId="0" borderId="33" xfId="0" applyNumberFormat="1" applyFont="1" applyFill="1" applyBorder="1" applyAlignment="1">
      <alignment horizontal="center" vertical="center"/>
    </xf>
    <xf numFmtId="180" fontId="10" fillId="0" borderId="32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0" fontId="16" fillId="0" borderId="34" xfId="53" applyFont="1" applyFill="1" applyBorder="1" applyAlignment="1">
      <alignment horizontal="left" vertical="center" wrapText="1"/>
    </xf>
    <xf numFmtId="0" fontId="16" fillId="0" borderId="20" xfId="53" applyFont="1" applyFill="1" applyBorder="1" applyAlignment="1">
      <alignment horizontal="left" vertical="center" wrapText="1"/>
    </xf>
    <xf numFmtId="183" fontId="55" fillId="0" borderId="20" xfId="0" applyNumberFormat="1" applyFont="1" applyBorder="1" applyAlignment="1">
      <alignment vertical="top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5" xfId="0" applyFont="1" applyFill="1" applyBorder="1" applyAlignment="1">
      <alignment horizontal="center" vertical="justify" wrapText="1"/>
    </xf>
    <xf numFmtId="0" fontId="5" fillId="0" borderId="36" xfId="0" applyFont="1" applyFill="1" applyBorder="1" applyAlignment="1">
      <alignment horizontal="centerContinuous" wrapText="1"/>
    </xf>
    <xf numFmtId="0" fontId="4" fillId="0" borderId="37" xfId="0" applyFont="1" applyFill="1" applyBorder="1" applyAlignment="1">
      <alignment horizontal="centerContinuous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15" fillId="0" borderId="6" xfId="59" applyNumberFormat="1" applyFont="1" applyFill="1" applyBorder="1" applyAlignment="1">
      <alignment horizontal="right" vertical="center"/>
    </xf>
    <xf numFmtId="0" fontId="17" fillId="0" borderId="39" xfId="0" applyNumberFormat="1" applyFont="1" applyFill="1" applyBorder="1" applyAlignment="1">
      <alignment horizontal="left" vertical="top" wrapText="1" readingOrder="1"/>
    </xf>
    <xf numFmtId="0" fontId="15" fillId="0" borderId="6" xfId="5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40" xfId="0" applyNumberFormat="1" applyFont="1" applyFill="1" applyBorder="1" applyAlignment="1">
      <alignment vertical="center" wrapText="1" readingOrder="1"/>
    </xf>
    <xf numFmtId="0" fontId="17" fillId="0" borderId="20" xfId="0" applyNumberFormat="1" applyFont="1" applyFill="1" applyBorder="1" applyAlignment="1">
      <alignment horizontal="left" vertical="top" wrapText="1" readingOrder="1"/>
    </xf>
    <xf numFmtId="180" fontId="4" fillId="0" borderId="41" xfId="0" applyNumberFormat="1" applyFont="1" applyFill="1" applyBorder="1" applyAlignment="1">
      <alignment horizontal="center" vertical="center"/>
    </xf>
    <xf numFmtId="4" fontId="15" fillId="0" borderId="20" xfId="59" applyNumberFormat="1" applyFont="1" applyFill="1" applyBorder="1" applyAlignment="1">
      <alignment horizontal="right" vertical="center"/>
    </xf>
    <xf numFmtId="4" fontId="15" fillId="0" borderId="34" xfId="59" applyNumberFormat="1" applyFont="1" applyFill="1" applyBorder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/>
    </xf>
    <xf numFmtId="180" fontId="10" fillId="0" borderId="42" xfId="0" applyNumberFormat="1" applyFont="1" applyFill="1" applyBorder="1" applyAlignment="1">
      <alignment horizontal="center" vertical="center"/>
    </xf>
    <xf numFmtId="183" fontId="56" fillId="0" borderId="2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33" borderId="49" xfId="0" applyFont="1" applyFill="1" applyBorder="1" applyAlignment="1">
      <alignment horizontal="center" wrapText="1"/>
    </xf>
    <xf numFmtId="182" fontId="8" fillId="0" borderId="36" xfId="0" applyNumberFormat="1" applyFont="1" applyFill="1" applyBorder="1" applyAlignment="1">
      <alignment horizontal="center" vertical="center" wrapText="1"/>
    </xf>
    <xf numFmtId="182" fontId="8" fillId="0" borderId="20" xfId="0" applyNumberFormat="1" applyFont="1" applyFill="1" applyBorder="1" applyAlignment="1">
      <alignment horizontal="center" vertical="center" wrapText="1"/>
    </xf>
    <xf numFmtId="182" fontId="8" fillId="0" borderId="17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 readingOrder="1"/>
    </xf>
    <xf numFmtId="0" fontId="5" fillId="0" borderId="20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rgt_arm14_Money_900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10" zoomScaleNormal="110" zoomScalePageLayoutView="0" workbookViewId="0" topLeftCell="A13">
      <selection activeCell="H13" sqref="H13"/>
    </sheetView>
  </sheetViews>
  <sheetFormatPr defaultColWidth="9.140625" defaultRowHeight="12.75"/>
  <cols>
    <col min="1" max="1" width="13.7109375" style="5" customWidth="1"/>
    <col min="2" max="2" width="13.57421875" style="5" customWidth="1"/>
    <col min="3" max="3" width="14.140625" style="5" customWidth="1"/>
    <col min="4" max="4" width="12.140625" style="5" customWidth="1"/>
    <col min="5" max="5" width="13.7109375" style="2" customWidth="1"/>
    <col min="6" max="6" width="15.00390625" style="3" customWidth="1"/>
    <col min="7" max="7" width="13.00390625" style="3" customWidth="1"/>
    <col min="8" max="8" width="14.140625" style="2" customWidth="1"/>
    <col min="9" max="9" width="14.28125" style="3" customWidth="1"/>
    <col min="10" max="10" width="12.00390625" style="3" customWidth="1"/>
    <col min="11" max="11" width="11.57421875" style="4" hidden="1" customWidth="1"/>
    <col min="12" max="16384" width="9.140625" style="4" customWidth="1"/>
  </cols>
  <sheetData>
    <row r="1" ht="12.75">
      <c r="J1" s="3" t="s">
        <v>90</v>
      </c>
    </row>
    <row r="2" spans="1:10" s="6" customFormat="1" ht="16.5" customHeight="1">
      <c r="A2" s="119" t="s">
        <v>91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hidden="1" thickBot="1">
      <c r="A3" s="1"/>
      <c r="B3" s="1"/>
      <c r="C3" s="1"/>
      <c r="D3" s="1"/>
      <c r="E3" s="7"/>
      <c r="F3" s="7"/>
      <c r="G3" s="8"/>
      <c r="H3" s="7"/>
      <c r="I3" s="7"/>
      <c r="J3" s="8"/>
    </row>
    <row r="4" spans="1:10" ht="12.75">
      <c r="A4" s="1"/>
      <c r="B4" s="1"/>
      <c r="C4" s="1"/>
      <c r="D4" s="1"/>
      <c r="E4" s="7"/>
      <c r="F4" s="7"/>
      <c r="G4" s="8"/>
      <c r="H4" s="7"/>
      <c r="I4" s="7"/>
      <c r="J4" s="8"/>
    </row>
    <row r="5" spans="1:10" ht="15">
      <c r="A5" s="119" t="s">
        <v>117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2.75">
      <c r="A6" s="120" t="s">
        <v>140</v>
      </c>
      <c r="B6" s="120"/>
      <c r="C6" s="120"/>
      <c r="D6" s="120"/>
      <c r="E6" s="120"/>
      <c r="F6" s="120"/>
      <c r="G6" s="120"/>
      <c r="H6" s="120"/>
      <c r="I6" s="7"/>
      <c r="J6" s="8"/>
    </row>
    <row r="7" spans="1:10" ht="13.5" thickBot="1">
      <c r="A7" s="1"/>
      <c r="B7" s="1"/>
      <c r="C7" s="1"/>
      <c r="D7" s="1"/>
      <c r="E7" s="7"/>
      <c r="F7" s="7"/>
      <c r="G7" s="8"/>
      <c r="H7" s="7"/>
      <c r="I7" s="7"/>
      <c r="J7" s="8"/>
    </row>
    <row r="8" spans="1:10" ht="13.5" customHeight="1" thickBot="1">
      <c r="A8" s="9"/>
      <c r="B8" s="126" t="s">
        <v>88</v>
      </c>
      <c r="C8" s="127"/>
      <c r="D8" s="128"/>
      <c r="E8" s="126" t="s">
        <v>141</v>
      </c>
      <c r="F8" s="127"/>
      <c r="G8" s="128"/>
      <c r="H8" s="129" t="s">
        <v>89</v>
      </c>
      <c r="I8" s="130"/>
      <c r="J8" s="131"/>
    </row>
    <row r="9" spans="1:10" ht="12.75" customHeight="1">
      <c r="A9" s="122" t="s">
        <v>25</v>
      </c>
      <c r="B9" s="124" t="s">
        <v>29</v>
      </c>
      <c r="C9" s="10" t="s">
        <v>27</v>
      </c>
      <c r="D9" s="13"/>
      <c r="E9" s="124" t="s">
        <v>26</v>
      </c>
      <c r="F9" s="10" t="s">
        <v>27</v>
      </c>
      <c r="G9" s="10"/>
      <c r="H9" s="132" t="s">
        <v>28</v>
      </c>
      <c r="I9" s="11" t="s">
        <v>27</v>
      </c>
      <c r="J9" s="12"/>
    </row>
    <row r="10" spans="1:10" ht="26.25" thickBot="1">
      <c r="A10" s="123"/>
      <c r="B10" s="125"/>
      <c r="C10" s="14" t="s">
        <v>30</v>
      </c>
      <c r="D10" s="17" t="s">
        <v>31</v>
      </c>
      <c r="E10" s="125"/>
      <c r="F10" s="14" t="s">
        <v>30</v>
      </c>
      <c r="G10" s="15" t="s">
        <v>31</v>
      </c>
      <c r="H10" s="133"/>
      <c r="I10" s="16" t="s">
        <v>30</v>
      </c>
      <c r="J10" s="17" t="s">
        <v>31</v>
      </c>
    </row>
    <row r="11" spans="1:10" s="1" customFormat="1" ht="12.75">
      <c r="A11" s="53">
        <v>2</v>
      </c>
      <c r="B11" s="19">
        <v>10</v>
      </c>
      <c r="C11" s="19">
        <v>11</v>
      </c>
      <c r="D11" s="54">
        <v>12</v>
      </c>
      <c r="E11" s="19">
        <v>4</v>
      </c>
      <c r="F11" s="19">
        <v>5</v>
      </c>
      <c r="G11" s="18">
        <v>6</v>
      </c>
      <c r="H11" s="19">
        <v>7</v>
      </c>
      <c r="I11" s="19">
        <v>8</v>
      </c>
      <c r="J11" s="54">
        <v>9</v>
      </c>
    </row>
    <row r="12" spans="1:12" s="7" customFormat="1" ht="60">
      <c r="A12" s="55" t="s">
        <v>72</v>
      </c>
      <c r="B12" s="31">
        <f>SUM(B13,B40,B46)</f>
        <v>441986300</v>
      </c>
      <c r="C12" s="31">
        <f>SUM(C13,C40,C46)</f>
        <v>416589500</v>
      </c>
      <c r="D12" s="56">
        <f>SUM(D13,D40,D46,D58)</f>
        <v>26146800</v>
      </c>
      <c r="E12" s="31">
        <f>SUM(E13,E40,E46)</f>
        <v>441986300</v>
      </c>
      <c r="F12" s="31">
        <f>SUM(F13,F40,F46)</f>
        <v>416589500</v>
      </c>
      <c r="G12" s="56">
        <f>SUM(G13,G40,G46,G58)</f>
        <v>26146800</v>
      </c>
      <c r="H12" s="31">
        <f>SUM(H13,H40,H46)</f>
        <v>440036230.59999996</v>
      </c>
      <c r="I12" s="31">
        <f>SUM(I13,I40,I46)</f>
        <v>414639430.59999996</v>
      </c>
      <c r="J12" s="31">
        <f>SUM(J13,J40,J46)</f>
        <v>25396800</v>
      </c>
      <c r="L12" s="4">
        <f>I12*100/F12</f>
        <v>99.53189665125981</v>
      </c>
    </row>
    <row r="13" spans="1:10" s="20" customFormat="1" ht="38.25">
      <c r="A13" s="57" t="s">
        <v>73</v>
      </c>
      <c r="B13" s="31">
        <f>SUM(B14,B17,B19,B36)</f>
        <v>80911800</v>
      </c>
      <c r="C13" s="31">
        <f>SUM(C14,C17,C19,C36,)</f>
        <v>80911800</v>
      </c>
      <c r="D13" s="58" t="s">
        <v>32</v>
      </c>
      <c r="E13" s="31">
        <f>SUM(E14,E17,E19,E36,)</f>
        <v>80911800</v>
      </c>
      <c r="F13" s="31">
        <f>SUM(F14,F17,F19,F36,)</f>
        <v>80911800</v>
      </c>
      <c r="G13" s="30" t="s">
        <v>32</v>
      </c>
      <c r="H13" s="31">
        <f>SUM(H14,H17,H19,H37,)</f>
        <v>80951883.7</v>
      </c>
      <c r="I13" s="31">
        <f>SUM(I14,I17,I19,I36,)</f>
        <v>80951883.7</v>
      </c>
      <c r="J13" s="58" t="s">
        <v>32</v>
      </c>
    </row>
    <row r="14" spans="1:12" s="20" customFormat="1" ht="33.75" customHeight="1">
      <c r="A14" s="66" t="s">
        <v>95</v>
      </c>
      <c r="B14" s="31">
        <f>SUM(B15:B16)</f>
        <v>20320000</v>
      </c>
      <c r="C14" s="31">
        <f>SUM(C15:C16)</f>
        <v>20320000</v>
      </c>
      <c r="D14" s="58" t="s">
        <v>32</v>
      </c>
      <c r="E14" s="31">
        <f>SUM(E15:E16)</f>
        <v>20320000</v>
      </c>
      <c r="F14" s="31">
        <f>SUM(F15:F16)</f>
        <v>20320000</v>
      </c>
      <c r="G14" s="30" t="s">
        <v>32</v>
      </c>
      <c r="H14" s="31">
        <f>SUM(H15:H16)</f>
        <v>22700167.9</v>
      </c>
      <c r="I14" s="31">
        <f>SUM(I15:I16)</f>
        <v>22700167.9</v>
      </c>
      <c r="J14" s="58" t="s">
        <v>32</v>
      </c>
      <c r="L14" s="4">
        <f>I14*100/F14</f>
        <v>111.7134247047244</v>
      </c>
    </row>
    <row r="15" spans="1:12" ht="102">
      <c r="A15" s="59" t="s">
        <v>96</v>
      </c>
      <c r="B15" s="29">
        <f>SUM(C15:D15)</f>
        <v>2020000</v>
      </c>
      <c r="C15" s="75">
        <v>2020000</v>
      </c>
      <c r="D15" s="60" t="s">
        <v>32</v>
      </c>
      <c r="E15" s="29">
        <f>SUM(F15:G15)</f>
        <v>2020000</v>
      </c>
      <c r="F15" s="118">
        <v>2020000</v>
      </c>
      <c r="G15" s="29" t="s">
        <v>32</v>
      </c>
      <c r="H15" s="29">
        <f>SUM(I15:J15)</f>
        <v>4366809.9</v>
      </c>
      <c r="I15" s="75">
        <v>4366809.9</v>
      </c>
      <c r="J15" s="60" t="s">
        <v>32</v>
      </c>
      <c r="L15" s="4">
        <f>I15*100/F15</f>
        <v>216.1787079207921</v>
      </c>
    </row>
    <row r="16" spans="1:12" ht="76.5">
      <c r="A16" s="59" t="s">
        <v>33</v>
      </c>
      <c r="B16" s="29">
        <f>SUM(C16:D16)</f>
        <v>18300000</v>
      </c>
      <c r="C16" s="75">
        <v>18300000</v>
      </c>
      <c r="D16" s="60" t="s">
        <v>32</v>
      </c>
      <c r="E16" s="29">
        <f>SUM(F16:G16)</f>
        <v>18300000</v>
      </c>
      <c r="F16" s="118">
        <v>18300000</v>
      </c>
      <c r="G16" s="29" t="s">
        <v>32</v>
      </c>
      <c r="H16" s="29">
        <f>SUM(I16:J16)</f>
        <v>18333358</v>
      </c>
      <c r="I16" s="75">
        <v>18333358</v>
      </c>
      <c r="J16" s="60" t="s">
        <v>32</v>
      </c>
      <c r="L16" s="4">
        <f>I16*100/F16</f>
        <v>100.18228415300547</v>
      </c>
    </row>
    <row r="17" spans="1:10" s="20" customFormat="1" ht="35.25" customHeight="1">
      <c r="A17" s="57" t="s">
        <v>34</v>
      </c>
      <c r="B17" s="31">
        <f>SUM(B18)</f>
        <v>49400000</v>
      </c>
      <c r="C17" s="31">
        <f>SUM(C18)</f>
        <v>49400000</v>
      </c>
      <c r="D17" s="58" t="s">
        <v>32</v>
      </c>
      <c r="E17" s="31">
        <f>SUM(E18)</f>
        <v>49400000</v>
      </c>
      <c r="F17" s="31">
        <f>SUM(F18)</f>
        <v>49400000</v>
      </c>
      <c r="G17" s="30" t="s">
        <v>32</v>
      </c>
      <c r="H17" s="31">
        <f>SUM(H18)</f>
        <v>48137004</v>
      </c>
      <c r="I17" s="31">
        <f>SUM(I18)</f>
        <v>48137004</v>
      </c>
      <c r="J17" s="58" t="s">
        <v>32</v>
      </c>
    </row>
    <row r="18" spans="1:12" ht="51">
      <c r="A18" s="59" t="s">
        <v>97</v>
      </c>
      <c r="B18" s="29">
        <f>SUM(C18:D18)</f>
        <v>49400000</v>
      </c>
      <c r="C18" s="75">
        <v>49400000</v>
      </c>
      <c r="D18" s="60" t="s">
        <v>32</v>
      </c>
      <c r="E18" s="29">
        <f>SUM(F18:G18)</f>
        <v>49400000</v>
      </c>
      <c r="F18" s="118">
        <v>49400000</v>
      </c>
      <c r="G18" s="29" t="s">
        <v>32</v>
      </c>
      <c r="H18" s="29">
        <f>SUM(I18:J18)</f>
        <v>48137004</v>
      </c>
      <c r="I18" s="75">
        <v>48137004</v>
      </c>
      <c r="J18" s="60" t="s">
        <v>32</v>
      </c>
      <c r="L18" s="4">
        <f>I18*100/F18</f>
        <v>97.44332793522267</v>
      </c>
    </row>
    <row r="19" spans="1:12" s="20" customFormat="1" ht="140.25">
      <c r="A19" s="57" t="s">
        <v>35</v>
      </c>
      <c r="B19" s="31">
        <f>SUM(B20)</f>
        <v>4691800</v>
      </c>
      <c r="C19" s="31">
        <f>SUM(C20)</f>
        <v>4691800</v>
      </c>
      <c r="D19" s="58" t="s">
        <v>32</v>
      </c>
      <c r="E19" s="31">
        <f>SUM(E20)</f>
        <v>4691800</v>
      </c>
      <c r="F19" s="31">
        <f>SUM(F20)</f>
        <v>4691800</v>
      </c>
      <c r="G19" s="30" t="s">
        <v>32</v>
      </c>
      <c r="H19" s="31">
        <f>SUM(H20)</f>
        <v>4836301.8</v>
      </c>
      <c r="I19" s="31">
        <f>SUM(I20)</f>
        <v>4836301.8</v>
      </c>
      <c r="J19" s="58" t="s">
        <v>32</v>
      </c>
      <c r="L19" s="4">
        <f>I19*100/F19</f>
        <v>103.07987979027239</v>
      </c>
    </row>
    <row r="20" spans="1:12" ht="38.25">
      <c r="A20" s="59" t="s">
        <v>74</v>
      </c>
      <c r="B20" s="29">
        <f>SUM(B21,B24,B25,B26,B27,B28,B29,B30,B31,B32,B33,B34,B35)</f>
        <v>4691800</v>
      </c>
      <c r="C20" s="29">
        <f>SUM(C21,C24,C25,C26,C27,C28,C29,C30,C31,C32,C33,C34,C35)</f>
        <v>4691800</v>
      </c>
      <c r="D20" s="58" t="s">
        <v>32</v>
      </c>
      <c r="E20" s="29">
        <f>SUM(E21,E24,E25,E26,E27,E28,E30,E31,E32,E33,E34,E35)</f>
        <v>4691800</v>
      </c>
      <c r="F20" s="29">
        <f>SUM(F21,F24,F25,F26,F27,F28,F29,,F30,F31,F32,F33,F34,F35)</f>
        <v>4691800</v>
      </c>
      <c r="G20" s="30" t="s">
        <v>32</v>
      </c>
      <c r="H20" s="29">
        <f>SUM(H21,H24,H25,H26,H27,H28,H30,H31,H32,H33,H34,H35)</f>
        <v>4836301.8</v>
      </c>
      <c r="I20" s="29">
        <f>SUM(I21,I24,I25,I26,I27,I28,I29,I30,I31,I32,I33,I34,I35)</f>
        <v>4836301.8</v>
      </c>
      <c r="J20" s="60" t="s">
        <v>32</v>
      </c>
      <c r="L20" s="4">
        <f>I20*100/F20</f>
        <v>103.07987979027239</v>
      </c>
    </row>
    <row r="21" spans="1:10" s="7" customFormat="1" ht="153">
      <c r="A21" s="61" t="s">
        <v>75</v>
      </c>
      <c r="B21" s="29">
        <f>SUM(B22:B23)</f>
        <v>200000</v>
      </c>
      <c r="C21" s="75">
        <f>SUM(C22,C23)</f>
        <v>200000</v>
      </c>
      <c r="D21" s="60" t="s">
        <v>32</v>
      </c>
      <c r="E21" s="29">
        <f aca="true" t="shared" si="0" ref="E21:E35">SUM(F21:G21)</f>
        <v>200000</v>
      </c>
      <c r="F21" s="75">
        <f>SUM(F22,F23)</f>
        <v>200000</v>
      </c>
      <c r="G21" s="29" t="s">
        <v>32</v>
      </c>
      <c r="H21" s="29">
        <f>SUM(H22:H23)</f>
        <v>67082</v>
      </c>
      <c r="I21" s="75">
        <v>67082</v>
      </c>
      <c r="J21" s="60" t="s">
        <v>32</v>
      </c>
    </row>
    <row r="22" spans="1:10" s="7" customFormat="1" ht="51">
      <c r="A22" s="61" t="s">
        <v>22</v>
      </c>
      <c r="B22" s="29">
        <f>SUM(C22:D22)</f>
        <v>200000</v>
      </c>
      <c r="C22" s="75">
        <v>200000</v>
      </c>
      <c r="D22" s="60" t="s">
        <v>32</v>
      </c>
      <c r="E22" s="29">
        <f t="shared" si="0"/>
        <v>200000</v>
      </c>
      <c r="F22" s="29">
        <v>200000</v>
      </c>
      <c r="G22" s="29" t="s">
        <v>32</v>
      </c>
      <c r="H22" s="29">
        <f aca="true" t="shared" si="1" ref="H22:H36">SUM(I22:J22)</f>
        <v>67082</v>
      </c>
      <c r="I22" s="75">
        <v>67082</v>
      </c>
      <c r="J22" s="60" t="s">
        <v>32</v>
      </c>
    </row>
    <row r="23" spans="1:10" s="7" customFormat="1" ht="33" customHeight="1" hidden="1">
      <c r="A23" s="62" t="s">
        <v>36</v>
      </c>
      <c r="B23" s="29">
        <f aca="true" t="shared" si="2" ref="B23:B35">SUM(C23:D23)</f>
        <v>0</v>
      </c>
      <c r="C23" s="29"/>
      <c r="D23" s="60" t="s">
        <v>32</v>
      </c>
      <c r="E23" s="29">
        <f t="shared" si="0"/>
        <v>0</v>
      </c>
      <c r="F23" s="29"/>
      <c r="G23" s="29" t="s">
        <v>32</v>
      </c>
      <c r="H23" s="29">
        <f t="shared" si="1"/>
        <v>0</v>
      </c>
      <c r="I23" s="29"/>
      <c r="J23" s="60" t="s">
        <v>32</v>
      </c>
    </row>
    <row r="24" spans="1:10" s="7" customFormat="1" ht="0.75" customHeight="1" hidden="1">
      <c r="A24" s="61" t="s">
        <v>98</v>
      </c>
      <c r="B24" s="29">
        <f t="shared" si="2"/>
        <v>0</v>
      </c>
      <c r="C24" s="29"/>
      <c r="D24" s="60" t="s">
        <v>32</v>
      </c>
      <c r="E24" s="29">
        <f t="shared" si="0"/>
        <v>0</v>
      </c>
      <c r="F24" s="29"/>
      <c r="G24" s="29" t="s">
        <v>32</v>
      </c>
      <c r="H24" s="29">
        <f t="shared" si="1"/>
        <v>0</v>
      </c>
      <c r="I24" s="29"/>
      <c r="J24" s="60" t="s">
        <v>32</v>
      </c>
    </row>
    <row r="25" spans="1:10" s="7" customFormat="1" ht="153">
      <c r="A25" s="61" t="s">
        <v>37</v>
      </c>
      <c r="B25" s="29">
        <f t="shared" si="2"/>
        <v>0</v>
      </c>
      <c r="C25" s="29"/>
      <c r="D25" s="60" t="s">
        <v>32</v>
      </c>
      <c r="E25" s="29">
        <f t="shared" si="0"/>
        <v>0</v>
      </c>
      <c r="F25" s="29"/>
      <c r="G25" s="29" t="s">
        <v>32</v>
      </c>
      <c r="H25" s="29">
        <f t="shared" si="1"/>
        <v>0</v>
      </c>
      <c r="I25" s="29"/>
      <c r="J25" s="60" t="s">
        <v>32</v>
      </c>
    </row>
    <row r="26" spans="1:10" s="7" customFormat="1" ht="28.5" customHeight="1">
      <c r="A26" s="61" t="s">
        <v>38</v>
      </c>
      <c r="B26" s="29">
        <f t="shared" si="2"/>
        <v>1310000</v>
      </c>
      <c r="C26" s="75">
        <v>1310000</v>
      </c>
      <c r="D26" s="60" t="s">
        <v>32</v>
      </c>
      <c r="E26" s="29">
        <f t="shared" si="0"/>
        <v>1310000</v>
      </c>
      <c r="F26" s="29">
        <v>1310000</v>
      </c>
      <c r="G26" s="29" t="s">
        <v>32</v>
      </c>
      <c r="H26" s="29">
        <f t="shared" si="1"/>
        <v>1360224</v>
      </c>
      <c r="I26" s="75">
        <v>1360224</v>
      </c>
      <c r="J26" s="60" t="s">
        <v>32</v>
      </c>
    </row>
    <row r="27" spans="1:10" s="7" customFormat="1" ht="69" customHeight="1">
      <c r="A27" s="61" t="s">
        <v>99</v>
      </c>
      <c r="B27" s="29">
        <f t="shared" si="2"/>
        <v>1800</v>
      </c>
      <c r="C27" s="75">
        <v>1800</v>
      </c>
      <c r="D27" s="60" t="s">
        <v>32</v>
      </c>
      <c r="E27" s="29">
        <f t="shared" si="0"/>
        <v>1800</v>
      </c>
      <c r="F27" s="29">
        <v>1800</v>
      </c>
      <c r="G27" s="29" t="s">
        <v>32</v>
      </c>
      <c r="H27" s="29">
        <f t="shared" si="1"/>
        <v>55060</v>
      </c>
      <c r="I27" s="29">
        <v>55060</v>
      </c>
      <c r="J27" s="60" t="s">
        <v>32</v>
      </c>
    </row>
    <row r="28" spans="1:10" s="7" customFormat="1" ht="88.5" customHeight="1">
      <c r="A28" s="61" t="s">
        <v>39</v>
      </c>
      <c r="B28" s="29">
        <f t="shared" si="2"/>
        <v>1450000</v>
      </c>
      <c r="C28" s="75">
        <v>1450000</v>
      </c>
      <c r="D28" s="60" t="s">
        <v>32</v>
      </c>
      <c r="E28" s="29">
        <f t="shared" si="0"/>
        <v>1450000</v>
      </c>
      <c r="F28" s="29">
        <v>1450000</v>
      </c>
      <c r="G28" s="29" t="s">
        <v>32</v>
      </c>
      <c r="H28" s="29">
        <f t="shared" si="1"/>
        <v>1570890.8</v>
      </c>
      <c r="I28" s="75">
        <v>1570890.8</v>
      </c>
      <c r="J28" s="60" t="s">
        <v>32</v>
      </c>
    </row>
    <row r="29" spans="1:10" s="7" customFormat="1" ht="71.25" customHeight="1" hidden="1">
      <c r="A29" s="61" t="s">
        <v>112</v>
      </c>
      <c r="B29" s="29">
        <f>C29</f>
        <v>0</v>
      </c>
      <c r="C29" s="29"/>
      <c r="D29" s="60" t="s">
        <v>32</v>
      </c>
      <c r="E29" s="29">
        <f>F29</f>
        <v>0</v>
      </c>
      <c r="F29" s="29"/>
      <c r="G29" s="29"/>
      <c r="H29" s="29">
        <f>I29</f>
        <v>0</v>
      </c>
      <c r="I29" s="29"/>
      <c r="J29" s="60"/>
    </row>
    <row r="30" spans="1:10" s="7" customFormat="1" ht="191.25">
      <c r="A30" s="61" t="s">
        <v>40</v>
      </c>
      <c r="B30" s="29">
        <f t="shared" si="2"/>
        <v>0</v>
      </c>
      <c r="C30" s="75"/>
      <c r="D30" s="60" t="s">
        <v>32</v>
      </c>
      <c r="E30" s="29">
        <f t="shared" si="0"/>
        <v>0</v>
      </c>
      <c r="F30" s="29"/>
      <c r="G30" s="29" t="s">
        <v>32</v>
      </c>
      <c r="H30" s="29">
        <f t="shared" si="1"/>
        <v>0</v>
      </c>
      <c r="I30" s="75"/>
      <c r="J30" s="60" t="s">
        <v>32</v>
      </c>
    </row>
    <row r="31" spans="1:10" s="7" customFormat="1" ht="89.25">
      <c r="A31" s="61" t="s">
        <v>41</v>
      </c>
      <c r="B31" s="29">
        <f t="shared" si="2"/>
        <v>1500000</v>
      </c>
      <c r="C31" s="75">
        <v>1500000</v>
      </c>
      <c r="D31" s="60" t="s">
        <v>32</v>
      </c>
      <c r="E31" s="29">
        <f t="shared" si="0"/>
        <v>1500000</v>
      </c>
      <c r="F31" s="29">
        <v>1500000</v>
      </c>
      <c r="G31" s="29" t="s">
        <v>32</v>
      </c>
      <c r="H31" s="29">
        <f t="shared" si="1"/>
        <v>1530395</v>
      </c>
      <c r="I31" s="75">
        <v>1530395</v>
      </c>
      <c r="J31" s="60" t="s">
        <v>32</v>
      </c>
    </row>
    <row r="32" spans="1:10" s="7" customFormat="1" ht="191.25">
      <c r="A32" s="76" t="s">
        <v>118</v>
      </c>
      <c r="B32" s="29">
        <f t="shared" si="2"/>
        <v>0</v>
      </c>
      <c r="C32" s="75"/>
      <c r="D32" s="60" t="s">
        <v>32</v>
      </c>
      <c r="E32" s="29">
        <f t="shared" si="0"/>
        <v>0</v>
      </c>
      <c r="F32" s="29"/>
      <c r="G32" s="29" t="s">
        <v>32</v>
      </c>
      <c r="H32" s="29">
        <f t="shared" si="1"/>
        <v>0</v>
      </c>
      <c r="I32" s="29"/>
      <c r="J32" s="60" t="s">
        <v>32</v>
      </c>
    </row>
    <row r="33" spans="1:10" s="7" customFormat="1" ht="75" customHeight="1">
      <c r="A33" s="61" t="s">
        <v>42</v>
      </c>
      <c r="B33" s="29">
        <f t="shared" si="2"/>
        <v>150000</v>
      </c>
      <c r="C33" s="75">
        <v>150000</v>
      </c>
      <c r="D33" s="60" t="s">
        <v>32</v>
      </c>
      <c r="E33" s="29">
        <f t="shared" si="0"/>
        <v>150000</v>
      </c>
      <c r="F33" s="29">
        <v>150000</v>
      </c>
      <c r="G33" s="29" t="s">
        <v>32</v>
      </c>
      <c r="H33" s="29">
        <f t="shared" si="1"/>
        <v>173530</v>
      </c>
      <c r="I33" s="75">
        <v>173530</v>
      </c>
      <c r="J33" s="60" t="s">
        <v>32</v>
      </c>
    </row>
    <row r="34" spans="1:10" s="7" customFormat="1" ht="75" customHeight="1">
      <c r="A34" s="76" t="s">
        <v>119</v>
      </c>
      <c r="B34" s="29">
        <f t="shared" si="2"/>
        <v>80000</v>
      </c>
      <c r="C34" s="75">
        <v>80000</v>
      </c>
      <c r="D34" s="60" t="s">
        <v>32</v>
      </c>
      <c r="E34" s="29">
        <f t="shared" si="0"/>
        <v>80000</v>
      </c>
      <c r="F34" s="29">
        <v>80000</v>
      </c>
      <c r="G34" s="29" t="s">
        <v>32</v>
      </c>
      <c r="H34" s="29">
        <f t="shared" si="1"/>
        <v>79120</v>
      </c>
      <c r="I34" s="75">
        <v>79120</v>
      </c>
      <c r="J34" s="60" t="s">
        <v>32</v>
      </c>
    </row>
    <row r="35" spans="1:10" s="7" customFormat="1" ht="0.75" customHeight="1">
      <c r="A35" s="73"/>
      <c r="B35" s="29">
        <f t="shared" si="2"/>
        <v>0</v>
      </c>
      <c r="C35" s="29"/>
      <c r="D35" s="60" t="s">
        <v>32</v>
      </c>
      <c r="E35" s="29">
        <f t="shared" si="0"/>
        <v>0</v>
      </c>
      <c r="F35" s="29"/>
      <c r="G35" s="29" t="s">
        <v>32</v>
      </c>
      <c r="H35" s="29">
        <f t="shared" si="1"/>
        <v>0</v>
      </c>
      <c r="I35" s="29"/>
      <c r="J35" s="60" t="s">
        <v>32</v>
      </c>
    </row>
    <row r="36" spans="1:12" s="7" customFormat="1" ht="140.25">
      <c r="A36" s="57" t="s">
        <v>43</v>
      </c>
      <c r="B36" s="31">
        <f>SUM(B37)</f>
        <v>6500000</v>
      </c>
      <c r="C36" s="31">
        <f>SUM(C37)</f>
        <v>6500000</v>
      </c>
      <c r="D36" s="58" t="s">
        <v>32</v>
      </c>
      <c r="E36" s="31">
        <f>SUM(E37)</f>
        <v>6500000</v>
      </c>
      <c r="F36" s="31">
        <f>SUM(F37)</f>
        <v>6500000</v>
      </c>
      <c r="G36" s="30" t="s">
        <v>32</v>
      </c>
      <c r="H36" s="30">
        <f t="shared" si="1"/>
        <v>5278410</v>
      </c>
      <c r="I36" s="30">
        <f>I37</f>
        <v>5278410</v>
      </c>
      <c r="J36" s="58" t="s">
        <v>32</v>
      </c>
      <c r="L36" s="4">
        <f>I36*100/F36</f>
        <v>81.20630769230769</v>
      </c>
    </row>
    <row r="37" spans="1:10" s="20" customFormat="1" ht="76.5">
      <c r="A37" s="59" t="s">
        <v>81</v>
      </c>
      <c r="B37" s="29">
        <f>SUM(B38,B39)</f>
        <v>6500000</v>
      </c>
      <c r="C37" s="29">
        <f>SUM(C38,C39)</f>
        <v>6500000</v>
      </c>
      <c r="D37" s="60" t="s">
        <v>32</v>
      </c>
      <c r="E37" s="29">
        <f>SUM(E38,E39)</f>
        <v>6500000</v>
      </c>
      <c r="F37" s="29">
        <f>SUM(F38,F39)</f>
        <v>6500000</v>
      </c>
      <c r="G37" s="29" t="s">
        <v>32</v>
      </c>
      <c r="H37" s="71">
        <f>I37</f>
        <v>5278410</v>
      </c>
      <c r="I37" s="71">
        <f>SUM(I38,I39)</f>
        <v>5278410</v>
      </c>
      <c r="J37" s="58" t="s">
        <v>32</v>
      </c>
    </row>
    <row r="38" spans="1:10" ht="76.5">
      <c r="A38" s="61" t="s">
        <v>83</v>
      </c>
      <c r="B38" s="29">
        <f>SUM(C38:D38)</f>
        <v>2000000</v>
      </c>
      <c r="C38" s="75">
        <v>2000000</v>
      </c>
      <c r="D38" s="60" t="s">
        <v>32</v>
      </c>
      <c r="E38" s="29">
        <f>SUM(F38:G38)</f>
        <v>2000000</v>
      </c>
      <c r="F38" s="29">
        <v>2000000</v>
      </c>
      <c r="G38" s="29" t="s">
        <v>32</v>
      </c>
      <c r="H38" s="29">
        <f>I38</f>
        <v>1582510</v>
      </c>
      <c r="I38" s="75">
        <v>1582510</v>
      </c>
      <c r="J38" s="60" t="s">
        <v>32</v>
      </c>
    </row>
    <row r="39" spans="1:10" s="7" customFormat="1" ht="114.75">
      <c r="A39" s="61" t="s">
        <v>84</v>
      </c>
      <c r="B39" s="29">
        <f>SUM(C39:D39)</f>
        <v>4500000</v>
      </c>
      <c r="C39" s="75">
        <v>4500000</v>
      </c>
      <c r="D39" s="60" t="s">
        <v>32</v>
      </c>
      <c r="E39" s="29">
        <f>SUM(F39:G39)</f>
        <v>4500000</v>
      </c>
      <c r="F39" s="29">
        <v>4500000</v>
      </c>
      <c r="G39" s="29" t="s">
        <v>32</v>
      </c>
      <c r="H39" s="29">
        <f>SUM(I39:J39)</f>
        <v>3695900</v>
      </c>
      <c r="I39" s="75">
        <v>3695900</v>
      </c>
      <c r="J39" s="60" t="s">
        <v>32</v>
      </c>
    </row>
    <row r="40" spans="1:12" s="7" customFormat="1" ht="63.75">
      <c r="A40" s="57" t="s">
        <v>76</v>
      </c>
      <c r="B40" s="31">
        <f>SUM(B41,B42)</f>
        <v>312974500</v>
      </c>
      <c r="C40" s="31">
        <f>SUM(C42,)</f>
        <v>287577700</v>
      </c>
      <c r="D40" s="31">
        <f>SUM(D41)</f>
        <v>25396800</v>
      </c>
      <c r="E40" s="31">
        <f>SUM(E41,E42)</f>
        <v>312974500</v>
      </c>
      <c r="F40" s="31">
        <f>SUM(F42,)</f>
        <v>287577700</v>
      </c>
      <c r="G40" s="31">
        <f>SUM(G41)</f>
        <v>25396800</v>
      </c>
      <c r="H40" s="31">
        <f>SUM(H41,H42)</f>
        <v>312974500</v>
      </c>
      <c r="I40" s="30">
        <f>I42</f>
        <v>287577700</v>
      </c>
      <c r="J40" s="31">
        <f>SUM(J41)</f>
        <v>25396800</v>
      </c>
      <c r="L40" s="4">
        <f>I40*100/F40</f>
        <v>100</v>
      </c>
    </row>
    <row r="41" spans="1:10" s="7" customFormat="1" ht="76.5" customHeight="1">
      <c r="A41" s="57" t="s">
        <v>137</v>
      </c>
      <c r="B41" s="31">
        <f>D41</f>
        <v>25396800</v>
      </c>
      <c r="C41" s="31">
        <v>0</v>
      </c>
      <c r="D41" s="75">
        <v>25396800</v>
      </c>
      <c r="E41" s="31">
        <f>G41</f>
        <v>25396800</v>
      </c>
      <c r="F41" s="31">
        <v>0</v>
      </c>
      <c r="G41" s="75">
        <v>25396800</v>
      </c>
      <c r="H41" s="31">
        <f>J41</f>
        <v>25396800</v>
      </c>
      <c r="I41" s="30">
        <v>0</v>
      </c>
      <c r="J41" s="75">
        <v>25396800</v>
      </c>
    </row>
    <row r="42" spans="1:10" s="20" customFormat="1" ht="105.75" customHeight="1">
      <c r="A42" s="57" t="s">
        <v>77</v>
      </c>
      <c r="B42" s="31">
        <f>C42</f>
        <v>287577700</v>
      </c>
      <c r="C42" s="31">
        <f>SUM(C43,C44,C45)</f>
        <v>287577700</v>
      </c>
      <c r="D42" s="58" t="s">
        <v>32</v>
      </c>
      <c r="E42" s="31">
        <f>F42</f>
        <v>287577700</v>
      </c>
      <c r="F42" s="31">
        <f>SUM(F43,F44,F45)</f>
        <v>287577700</v>
      </c>
      <c r="G42" s="30" t="s">
        <v>32</v>
      </c>
      <c r="H42" s="31">
        <f>I42</f>
        <v>287577700</v>
      </c>
      <c r="I42" s="31">
        <f>SUM(I43,I44,I45)</f>
        <v>287577700</v>
      </c>
      <c r="J42" s="60" t="s">
        <v>32</v>
      </c>
    </row>
    <row r="43" spans="1:10" s="20" customFormat="1" ht="54.75" customHeight="1">
      <c r="A43" s="59" t="s">
        <v>82</v>
      </c>
      <c r="B43" s="29">
        <f>SUM(C43:D43)</f>
        <v>267008800</v>
      </c>
      <c r="C43" s="75">
        <v>267008800</v>
      </c>
      <c r="D43" s="60" t="s">
        <v>32</v>
      </c>
      <c r="E43" s="29">
        <f>SUM(F43:G43)</f>
        <v>267008800</v>
      </c>
      <c r="F43" s="75">
        <v>267008800</v>
      </c>
      <c r="G43" s="29" t="s">
        <v>32</v>
      </c>
      <c r="H43" s="71">
        <f>I43</f>
        <v>267008800</v>
      </c>
      <c r="I43" s="75">
        <v>267008800</v>
      </c>
      <c r="J43" s="58" t="s">
        <v>32</v>
      </c>
    </row>
    <row r="44" spans="1:10" s="20" customFormat="1" ht="54.75" customHeight="1">
      <c r="A44" s="59" t="s">
        <v>113</v>
      </c>
      <c r="B44" s="29">
        <f>C44</f>
        <v>12867600</v>
      </c>
      <c r="C44" s="75">
        <v>12867600</v>
      </c>
      <c r="D44" s="60"/>
      <c r="E44" s="29">
        <f>F44</f>
        <v>12867600</v>
      </c>
      <c r="F44" s="75">
        <v>12867600</v>
      </c>
      <c r="G44" s="29"/>
      <c r="H44" s="71">
        <f>I44</f>
        <v>12867600</v>
      </c>
      <c r="I44" s="75">
        <v>12867600</v>
      </c>
      <c r="J44" s="58"/>
    </row>
    <row r="45" spans="1:10" ht="51" customHeight="1">
      <c r="A45" s="68" t="s">
        <v>100</v>
      </c>
      <c r="B45" s="29">
        <f>C45</f>
        <v>7701300</v>
      </c>
      <c r="C45" s="75">
        <v>7701300</v>
      </c>
      <c r="D45" s="60" t="s">
        <v>32</v>
      </c>
      <c r="E45" s="29">
        <f>F45</f>
        <v>7701300</v>
      </c>
      <c r="F45" s="75">
        <v>7701300</v>
      </c>
      <c r="G45" s="29" t="s">
        <v>32</v>
      </c>
      <c r="H45" s="29">
        <f>SUM(I45:J45)</f>
        <v>7701300</v>
      </c>
      <c r="I45" s="75">
        <v>7701300</v>
      </c>
      <c r="J45" s="60" t="s">
        <v>32</v>
      </c>
    </row>
    <row r="46" spans="1:12" s="20" customFormat="1" ht="15" customHeight="1">
      <c r="A46" s="57" t="s">
        <v>78</v>
      </c>
      <c r="B46" s="31">
        <f>SUM(B47,B53,B56,B51,B58)</f>
        <v>48100000</v>
      </c>
      <c r="C46" s="31">
        <f>SUM(C47,C53,C56,C51,C60)</f>
        <v>48100000</v>
      </c>
      <c r="D46" s="56">
        <f>SUM(D47,D53,D56,)</f>
        <v>0</v>
      </c>
      <c r="E46" s="31">
        <f>SUM(E47,E51,E53,E56,E60)</f>
        <v>48100000</v>
      </c>
      <c r="F46" s="31">
        <f>SUM(F47,F51,F53,F56,F60)</f>
        <v>48100000</v>
      </c>
      <c r="G46" s="31">
        <f>SUM(G47,G53,G56,)</f>
        <v>0</v>
      </c>
      <c r="H46" s="31">
        <f>I46</f>
        <v>46109846.9</v>
      </c>
      <c r="I46" s="31">
        <f>SUM(I47,I53,I56,I51,I60)</f>
        <v>46109846.9</v>
      </c>
      <c r="J46" s="58" t="s">
        <v>32</v>
      </c>
      <c r="L46" s="4">
        <f>I46*100/F46</f>
        <v>95.86246756756756</v>
      </c>
    </row>
    <row r="47" spans="1:10" ht="76.5">
      <c r="A47" s="57" t="s">
        <v>80</v>
      </c>
      <c r="B47" s="31">
        <f>SUM(B48:B50)</f>
        <v>12800000</v>
      </c>
      <c r="C47" s="31">
        <f>SUM(C48:C50)</f>
        <v>12800000</v>
      </c>
      <c r="D47" s="58" t="s">
        <v>32</v>
      </c>
      <c r="E47" s="31">
        <f>SUM(E48:E50)</f>
        <v>12800000</v>
      </c>
      <c r="F47" s="31">
        <f>SUM(F48:F50)</f>
        <v>12800000</v>
      </c>
      <c r="G47" s="30" t="s">
        <v>32</v>
      </c>
      <c r="H47" s="29">
        <f>SUM(I47:J47)</f>
        <v>12471311</v>
      </c>
      <c r="I47" s="31">
        <f>SUM(I48:I50)</f>
        <v>12471311</v>
      </c>
      <c r="J47" s="60" t="s">
        <v>32</v>
      </c>
    </row>
    <row r="48" spans="1:10" ht="114.75">
      <c r="A48" s="59" t="s">
        <v>23</v>
      </c>
      <c r="B48" s="29">
        <f>SUM(C48:D48)</f>
        <v>2800000</v>
      </c>
      <c r="C48" s="75">
        <v>2800000</v>
      </c>
      <c r="D48" s="60" t="s">
        <v>32</v>
      </c>
      <c r="E48" s="29">
        <f>SUM(F48:G48)</f>
        <v>2800000</v>
      </c>
      <c r="F48" s="75">
        <v>2800000</v>
      </c>
      <c r="G48" s="29" t="s">
        <v>32</v>
      </c>
      <c r="H48" s="29">
        <f>SUM(I48:J48)</f>
        <v>1958565</v>
      </c>
      <c r="I48" s="75">
        <v>1958565</v>
      </c>
      <c r="J48" s="60" t="s">
        <v>32</v>
      </c>
    </row>
    <row r="49" spans="1:10" ht="204">
      <c r="A49" s="59" t="s">
        <v>101</v>
      </c>
      <c r="B49" s="29">
        <f>SUM(C49:D49)</f>
        <v>6500000</v>
      </c>
      <c r="C49" s="75">
        <v>6500000</v>
      </c>
      <c r="D49" s="60" t="s">
        <v>32</v>
      </c>
      <c r="E49" s="29">
        <f>SUM(F49:G49)</f>
        <v>6500000</v>
      </c>
      <c r="F49" s="75">
        <v>6500000</v>
      </c>
      <c r="G49" s="29" t="s">
        <v>32</v>
      </c>
      <c r="H49" s="29">
        <f>SUM(I49:J49)</f>
        <v>6364274</v>
      </c>
      <c r="I49" s="75">
        <v>6364274</v>
      </c>
      <c r="J49" s="60" t="s">
        <v>32</v>
      </c>
    </row>
    <row r="50" spans="1:10" ht="51">
      <c r="A50" s="59" t="s">
        <v>44</v>
      </c>
      <c r="B50" s="29">
        <f>SUM(C50:D50)</f>
        <v>3500000</v>
      </c>
      <c r="C50" s="75">
        <v>3500000</v>
      </c>
      <c r="D50" s="60" t="s">
        <v>32</v>
      </c>
      <c r="E50" s="29">
        <f>SUM(F50:G50)</f>
        <v>3500000</v>
      </c>
      <c r="F50" s="75">
        <v>3500000</v>
      </c>
      <c r="G50" s="29" t="s">
        <v>32</v>
      </c>
      <c r="H50" s="29">
        <f>SUM(I50:J50)</f>
        <v>4148472</v>
      </c>
      <c r="I50" s="75">
        <v>4148472</v>
      </c>
      <c r="J50" s="60" t="s">
        <v>32</v>
      </c>
    </row>
    <row r="51" spans="1:10" s="20" customFormat="1" ht="144">
      <c r="A51" s="69" t="s">
        <v>85</v>
      </c>
      <c r="B51" s="29">
        <f>SUM(C51:D51)</f>
        <v>5358000</v>
      </c>
      <c r="C51" s="29">
        <f>C52</f>
        <v>5358000</v>
      </c>
      <c r="D51" s="60" t="s">
        <v>32</v>
      </c>
      <c r="E51" s="29">
        <f>SUM(F51:G51)</f>
        <v>5358000</v>
      </c>
      <c r="F51" s="29">
        <f>F52</f>
        <v>5358000</v>
      </c>
      <c r="G51" s="29" t="s">
        <v>32</v>
      </c>
      <c r="H51" s="31">
        <f>I51</f>
        <v>5354100</v>
      </c>
      <c r="I51" s="31">
        <f>I52</f>
        <v>5354100</v>
      </c>
      <c r="J51" s="58" t="s">
        <v>32</v>
      </c>
    </row>
    <row r="52" spans="1:10" s="20" customFormat="1" ht="204">
      <c r="A52" s="70" t="s">
        <v>102</v>
      </c>
      <c r="B52" s="29">
        <f>SUM(C52:D52)</f>
        <v>5358000</v>
      </c>
      <c r="C52" s="75">
        <v>5358000</v>
      </c>
      <c r="D52" s="60" t="s">
        <v>32</v>
      </c>
      <c r="E52" s="29">
        <f>F52</f>
        <v>5358000</v>
      </c>
      <c r="F52" s="75">
        <v>5358000</v>
      </c>
      <c r="G52" s="29" t="s">
        <v>32</v>
      </c>
      <c r="H52" s="29">
        <f aca="true" t="shared" si="3" ref="H52:H60">SUM(I52:J52)</f>
        <v>5354100</v>
      </c>
      <c r="I52" s="75">
        <v>5354100</v>
      </c>
      <c r="J52" s="60" t="s">
        <v>32</v>
      </c>
    </row>
    <row r="53" spans="1:12" ht="38.25">
      <c r="A53" s="57" t="s">
        <v>79</v>
      </c>
      <c r="B53" s="31">
        <f>SUM(B54:B55)</f>
        <v>24552000</v>
      </c>
      <c r="C53" s="31">
        <f>SUM(C54:C55)</f>
        <v>24552000</v>
      </c>
      <c r="D53" s="58" t="s">
        <v>32</v>
      </c>
      <c r="E53" s="31">
        <f>SUM(E54:E55)</f>
        <v>24552000</v>
      </c>
      <c r="F53" s="31">
        <f>SUM(F54:F55)</f>
        <v>24552000</v>
      </c>
      <c r="G53" s="30" t="s">
        <v>32</v>
      </c>
      <c r="H53" s="30">
        <f t="shared" si="3"/>
        <v>24496959.5</v>
      </c>
      <c r="I53" s="30">
        <f>I54+I55</f>
        <v>24496959.5</v>
      </c>
      <c r="J53" s="60" t="s">
        <v>32</v>
      </c>
      <c r="L53" s="4">
        <f>I53*100/F53</f>
        <v>99.77582070707071</v>
      </c>
    </row>
    <row r="54" spans="1:10" s="20" customFormat="1" ht="38.25">
      <c r="A54" s="59" t="s">
        <v>24</v>
      </c>
      <c r="B54" s="29">
        <f aca="true" t="shared" si="4" ref="B54:B60">SUM(C54:D54)</f>
        <v>24452000</v>
      </c>
      <c r="C54" s="75">
        <v>24452000</v>
      </c>
      <c r="D54" s="60" t="s">
        <v>32</v>
      </c>
      <c r="E54" s="29">
        <f aca="true" t="shared" si="5" ref="E54:E60">SUM(F54:G54)</f>
        <v>24452000</v>
      </c>
      <c r="F54" s="75">
        <v>24452000</v>
      </c>
      <c r="G54" s="29" t="s">
        <v>32</v>
      </c>
      <c r="H54" s="29">
        <f t="shared" si="3"/>
        <v>24408899.5</v>
      </c>
      <c r="I54" s="75">
        <v>24408899.5</v>
      </c>
      <c r="J54" s="58" t="s">
        <v>32</v>
      </c>
    </row>
    <row r="55" spans="1:10" ht="73.5" customHeight="1">
      <c r="A55" s="59" t="s">
        <v>45</v>
      </c>
      <c r="B55" s="29">
        <f t="shared" si="4"/>
        <v>100000</v>
      </c>
      <c r="C55" s="75">
        <v>100000</v>
      </c>
      <c r="D55" s="60" t="s">
        <v>32</v>
      </c>
      <c r="E55" s="29">
        <f t="shared" si="5"/>
        <v>100000</v>
      </c>
      <c r="F55" s="75">
        <v>100000</v>
      </c>
      <c r="G55" s="29" t="s">
        <v>32</v>
      </c>
      <c r="H55" s="29">
        <f t="shared" si="3"/>
        <v>88060</v>
      </c>
      <c r="I55" s="75">
        <v>88060</v>
      </c>
      <c r="J55" s="60" t="s">
        <v>32</v>
      </c>
    </row>
    <row r="56" spans="1:10" ht="90" thickBot="1">
      <c r="A56" s="76" t="s">
        <v>120</v>
      </c>
      <c r="B56" s="63">
        <f t="shared" si="4"/>
        <v>700000</v>
      </c>
      <c r="C56" s="31">
        <f>SUM(C57:C57)</f>
        <v>700000</v>
      </c>
      <c r="D56" s="58" t="s">
        <v>32</v>
      </c>
      <c r="E56" s="63">
        <f t="shared" si="5"/>
        <v>700000</v>
      </c>
      <c r="F56" s="31">
        <f>SUM(F57:F57)</f>
        <v>700000</v>
      </c>
      <c r="G56" s="30" t="s">
        <v>32</v>
      </c>
      <c r="H56" s="29">
        <f t="shared" si="3"/>
        <v>710134</v>
      </c>
      <c r="I56" s="31">
        <f>SUM(I57:I57)</f>
        <v>710134</v>
      </c>
      <c r="J56" s="60" t="s">
        <v>32</v>
      </c>
    </row>
    <row r="57" spans="1:10" ht="281.25" thickBot="1">
      <c r="A57" s="76" t="s">
        <v>121</v>
      </c>
      <c r="B57" s="63">
        <f t="shared" si="4"/>
        <v>700000</v>
      </c>
      <c r="C57" s="75">
        <v>700000</v>
      </c>
      <c r="D57" s="78"/>
      <c r="E57" s="63">
        <f t="shared" si="5"/>
        <v>700000</v>
      </c>
      <c r="F57" s="75">
        <v>700000</v>
      </c>
      <c r="G57" s="79"/>
      <c r="H57" s="63">
        <f t="shared" si="3"/>
        <v>710134</v>
      </c>
      <c r="I57" s="75">
        <v>710134</v>
      </c>
      <c r="J57" s="81"/>
    </row>
    <row r="58" spans="1:10" ht="38.25">
      <c r="A58" s="82" t="s">
        <v>122</v>
      </c>
      <c r="B58" s="80">
        <f>SUM(C58)</f>
        <v>4690000</v>
      </c>
      <c r="C58" s="77">
        <f>SUM(C60:C60)</f>
        <v>4690000</v>
      </c>
      <c r="D58" s="77">
        <f>SUM(D59:D59)</f>
        <v>750000</v>
      </c>
      <c r="E58" s="80">
        <f>SUM(F58)</f>
        <v>4690000</v>
      </c>
      <c r="F58" s="77">
        <f>SUM(F60:F60)</f>
        <v>4690000</v>
      </c>
      <c r="G58" s="77">
        <f>SUM(G59:G59)</f>
        <v>750000</v>
      </c>
      <c r="H58" s="80">
        <f t="shared" si="3"/>
        <v>3077342.4</v>
      </c>
      <c r="I58" s="77">
        <f>SUM(I60:I60)</f>
        <v>3077342.4</v>
      </c>
      <c r="J58" s="81"/>
    </row>
    <row r="59" spans="1:10" ht="63.75">
      <c r="A59" s="116" t="s">
        <v>136</v>
      </c>
      <c r="B59" s="29">
        <f t="shared" si="4"/>
        <v>750000</v>
      </c>
      <c r="C59" s="77"/>
      <c r="D59" s="117">
        <v>750000</v>
      </c>
      <c r="E59" s="29">
        <f>SUM(F59:G59)</f>
        <v>750000</v>
      </c>
      <c r="F59" s="77"/>
      <c r="G59" s="79">
        <v>750000</v>
      </c>
      <c r="H59" s="80"/>
      <c r="I59" s="77"/>
      <c r="J59" s="29"/>
    </row>
    <row r="60" spans="1:12" ht="114.75">
      <c r="A60" s="83" t="s">
        <v>123</v>
      </c>
      <c r="B60" s="29">
        <f t="shared" si="4"/>
        <v>4690000</v>
      </c>
      <c r="C60" s="75">
        <v>4690000</v>
      </c>
      <c r="D60" s="30"/>
      <c r="E60" s="31">
        <f t="shared" si="5"/>
        <v>4690000</v>
      </c>
      <c r="F60" s="75">
        <v>4690000</v>
      </c>
      <c r="G60" s="30"/>
      <c r="H60" s="29">
        <f t="shared" si="3"/>
        <v>3077342.4</v>
      </c>
      <c r="I60" s="75">
        <v>3077342.4</v>
      </c>
      <c r="J60" s="29"/>
      <c r="L60" s="4">
        <f>I60*100/F60</f>
        <v>65.61497654584221</v>
      </c>
    </row>
    <row r="61" spans="1:10" ht="12.75">
      <c r="A61" s="67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67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67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21" t="s">
        <v>124</v>
      </c>
      <c r="B64" s="121"/>
      <c r="C64" s="121"/>
      <c r="D64" s="121"/>
      <c r="E64" s="121"/>
      <c r="F64" s="121"/>
      <c r="G64" s="121"/>
      <c r="H64" s="1"/>
      <c r="I64" s="1"/>
      <c r="J64" s="1"/>
    </row>
    <row r="65" spans="1:10" ht="14.25">
      <c r="A65" s="64"/>
      <c r="B65" s="64"/>
      <c r="C65" s="65"/>
      <c r="D65" s="65"/>
      <c r="E65" s="65"/>
      <c r="F65" s="65"/>
      <c r="G65" s="64"/>
      <c r="H65" s="1"/>
      <c r="I65" s="1"/>
      <c r="J65" s="1"/>
    </row>
    <row r="66" spans="1:10" ht="12.75">
      <c r="A66" s="121" t="s">
        <v>125</v>
      </c>
      <c r="B66" s="121"/>
      <c r="C66" s="121"/>
      <c r="D66" s="121"/>
      <c r="E66" s="121"/>
      <c r="F66" s="121"/>
      <c r="G66" s="12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/>
  <protectedRanges>
    <protectedRange sqref="I52:I53 I55 I57 I60" name="Range4_1"/>
    <protectedRange sqref="I39:I41 I31:I36 I45" name="Range2_1"/>
    <protectedRange sqref="I15:I16 I18 I21:I29" name="Range1_1"/>
    <protectedRange sqref="I48:I50" name="Range3_1"/>
    <protectedRange sqref="I30" name="Range6_1"/>
    <protectedRange sqref="A2:H2" name="Range5_1_1"/>
    <protectedRange sqref="A5:H5" name="Range5_1_1_1"/>
    <protectedRange sqref="A6:H6" name="Range5_1_1_2"/>
    <protectedRange sqref="C55" name="Range4_1_1"/>
    <protectedRange sqref="C38:C39 C43:C45 C31:C35" name="Range2_1_1"/>
    <protectedRange sqref="C22:C29 C15:C16 C18" name="Range1_1_1"/>
    <protectedRange sqref="C48:C50 C52" name="Range3_1_1"/>
    <protectedRange sqref="C30" name="Range6_1_1"/>
    <protectedRange sqref="F54:F55 C54" name="Range4_1_2"/>
    <protectedRange sqref="F43:F45 F38:F39 F31:F35" name="Range2_1_2"/>
    <protectedRange sqref="F22:F29 F15:F16 F18" name="Range1_1_2"/>
    <protectedRange sqref="F48:F52 C51" name="Range3_1_2"/>
    <protectedRange sqref="F30" name="Range6_1_2"/>
  </protectedRanges>
  <mergeCells count="12">
    <mergeCell ref="A2:J2"/>
    <mergeCell ref="E8:G8"/>
    <mergeCell ref="H8:J8"/>
    <mergeCell ref="H9:H10"/>
    <mergeCell ref="B8:D8"/>
    <mergeCell ref="A5:J5"/>
    <mergeCell ref="A6:H6"/>
    <mergeCell ref="A64:G64"/>
    <mergeCell ref="A66:G66"/>
    <mergeCell ref="A9:A10"/>
    <mergeCell ref="E9:E10"/>
    <mergeCell ref="B9:B10"/>
  </mergeCells>
  <printOptions/>
  <pageMargins left="0" right="0" top="0" bottom="0" header="0.01181102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="130" zoomScaleNormal="130" zoomScalePageLayoutView="0" workbookViewId="0" topLeftCell="A1">
      <selection activeCell="O42" sqref="O42"/>
    </sheetView>
  </sheetViews>
  <sheetFormatPr defaultColWidth="9.140625" defaultRowHeight="12.75"/>
  <cols>
    <col min="1" max="1" width="2.7109375" style="26" customWidth="1"/>
    <col min="2" max="2" width="3.00390625" style="27" customWidth="1"/>
    <col min="3" max="3" width="2.00390625" style="28" customWidth="1"/>
    <col min="4" max="4" width="11.7109375" style="34" customWidth="1"/>
    <col min="5" max="5" width="11.421875" style="34" customWidth="1"/>
    <col min="6" max="6" width="13.28125" style="34" customWidth="1"/>
    <col min="7" max="7" width="12.421875" style="34" customWidth="1"/>
    <col min="8" max="9" width="13.28125" style="22" customWidth="1"/>
    <col min="10" max="10" width="12.57421875" style="22" customWidth="1"/>
    <col min="11" max="11" width="11.7109375" style="22" customWidth="1"/>
    <col min="12" max="12" width="14.421875" style="22" customWidth="1"/>
    <col min="13" max="13" width="12.7109375" style="22" customWidth="1"/>
    <col min="14" max="14" width="9.140625" style="22" hidden="1" customWidth="1"/>
    <col min="15" max="15" width="10.8515625" style="22" bestFit="1" customWidth="1"/>
    <col min="16" max="16" width="9.140625" style="22" customWidth="1"/>
    <col min="17" max="17" width="10.57421875" style="22" customWidth="1"/>
    <col min="18" max="18" width="11.140625" style="22" customWidth="1"/>
    <col min="19" max="19" width="9.140625" style="22" customWidth="1"/>
    <col min="20" max="20" width="11.57421875" style="22" customWidth="1"/>
    <col min="21" max="21" width="9.140625" style="22" customWidth="1"/>
    <col min="22" max="22" width="11.421875" style="22" customWidth="1"/>
    <col min="23" max="16384" width="9.140625" style="22" customWidth="1"/>
  </cols>
  <sheetData>
    <row r="1" spans="1:13" ht="10.5">
      <c r="A1" s="140" t="s">
        <v>94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0.5">
      <c r="A2" s="138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0.5">
      <c r="A3" s="139" t="s">
        <v>131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0.5">
      <c r="A4" s="139" t="s">
        <v>92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5" customHeight="1">
      <c r="A5" s="138" t="s">
        <v>139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89" customFormat="1" ht="13.5" customHeight="1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45.75" customHeight="1" thickBot="1">
      <c r="A7" s="151" t="s">
        <v>46</v>
      </c>
      <c r="B7" s="142" t="s">
        <v>47</v>
      </c>
      <c r="C7" s="142" t="s">
        <v>48</v>
      </c>
      <c r="D7" s="145" t="s">
        <v>49</v>
      </c>
      <c r="E7" s="135" t="s">
        <v>88</v>
      </c>
      <c r="F7" s="136"/>
      <c r="G7" s="137"/>
      <c r="H7" s="126" t="s">
        <v>138</v>
      </c>
      <c r="I7" s="127"/>
      <c r="J7" s="128"/>
      <c r="K7" s="148" t="s">
        <v>89</v>
      </c>
      <c r="L7" s="149"/>
      <c r="M7" s="150"/>
    </row>
    <row r="8" spans="1:13" s="94" customFormat="1" ht="26.25" customHeight="1">
      <c r="A8" s="152"/>
      <c r="B8" s="143"/>
      <c r="C8" s="143"/>
      <c r="D8" s="146"/>
      <c r="E8" s="90" t="s">
        <v>50</v>
      </c>
      <c r="F8" s="91" t="s">
        <v>51</v>
      </c>
      <c r="G8" s="92"/>
      <c r="H8" s="93" t="s">
        <v>50</v>
      </c>
      <c r="I8" s="91" t="s">
        <v>51</v>
      </c>
      <c r="J8" s="92"/>
      <c r="K8" s="93" t="s">
        <v>50</v>
      </c>
      <c r="L8" s="91" t="s">
        <v>51</v>
      </c>
      <c r="M8" s="92"/>
    </row>
    <row r="9" spans="1:13" s="98" customFormat="1" ht="56.25" customHeight="1" thickBot="1">
      <c r="A9" s="153"/>
      <c r="B9" s="144"/>
      <c r="C9" s="144"/>
      <c r="D9" s="147"/>
      <c r="E9" s="95" t="s">
        <v>56</v>
      </c>
      <c r="F9" s="96" t="s">
        <v>53</v>
      </c>
      <c r="G9" s="97" t="s">
        <v>54</v>
      </c>
      <c r="H9" s="95" t="s">
        <v>52</v>
      </c>
      <c r="I9" s="96" t="s">
        <v>53</v>
      </c>
      <c r="J9" s="97" t="s">
        <v>54</v>
      </c>
      <c r="K9" s="95" t="s">
        <v>55</v>
      </c>
      <c r="L9" s="96" t="s">
        <v>53</v>
      </c>
      <c r="M9" s="97" t="s">
        <v>54</v>
      </c>
    </row>
    <row r="10" spans="1:13" s="102" customFormat="1" ht="10.5">
      <c r="A10" s="43">
        <v>2</v>
      </c>
      <c r="B10" s="36">
        <v>3</v>
      </c>
      <c r="C10" s="37">
        <v>4</v>
      </c>
      <c r="D10" s="38">
        <v>5</v>
      </c>
      <c r="E10" s="99">
        <v>12</v>
      </c>
      <c r="F10" s="100">
        <v>13</v>
      </c>
      <c r="G10" s="101">
        <v>14</v>
      </c>
      <c r="H10" s="99">
        <v>6</v>
      </c>
      <c r="I10" s="100">
        <v>7</v>
      </c>
      <c r="J10" s="101">
        <v>8</v>
      </c>
      <c r="K10" s="99">
        <v>9</v>
      </c>
      <c r="L10" s="100">
        <v>10</v>
      </c>
      <c r="M10" s="101">
        <v>11</v>
      </c>
    </row>
    <row r="11" spans="1:22" s="103" customFormat="1" ht="21">
      <c r="A11" s="44" t="s">
        <v>57</v>
      </c>
      <c r="B11" s="39" t="s">
        <v>32</v>
      </c>
      <c r="C11" s="39" t="s">
        <v>32</v>
      </c>
      <c r="D11" s="40" t="s">
        <v>10</v>
      </c>
      <c r="E11" s="35">
        <f>SUM(E12,E17,E19,E26,E29,E34,E44,E49,E53)</f>
        <v>509626740.6</v>
      </c>
      <c r="F11" s="35">
        <f>SUM(F12,F17,F19,F26,F29,F34,F44,F49,F53)</f>
        <v>416589500</v>
      </c>
      <c r="G11" s="45">
        <f>SUM(G12,G19,G26,G29,G34,G44,G49,G53)</f>
        <v>93787240.6</v>
      </c>
      <c r="H11" s="35">
        <f>SUM(H12,H19,H26,H29,H34,H44,H49,H53,H17)</f>
        <v>509626740.6</v>
      </c>
      <c r="I11" s="35">
        <f>I12+I17+I19+I26+I29+I34+I44+I49+I53</f>
        <v>416589500</v>
      </c>
      <c r="J11" s="35">
        <f>SUM(J12,J19,J26,J29,J34,J44,J49,J53)</f>
        <v>93787240.6</v>
      </c>
      <c r="K11" s="35">
        <f>L11+M11</f>
        <v>466350164</v>
      </c>
      <c r="L11" s="35">
        <f>SUM(L12,L17,L19,L26,L29,L34,L44,L49,L53)</f>
        <v>404671718</v>
      </c>
      <c r="M11" s="35">
        <f>SUM(M12,M19,M26,M29,M34,M44,M49,M53)</f>
        <v>61678446</v>
      </c>
      <c r="O11" s="22">
        <f>K11/H11*100</f>
        <v>91.50818174316184</v>
      </c>
      <c r="P11" s="104"/>
      <c r="Q11" s="104"/>
      <c r="R11" s="104"/>
      <c r="S11" s="104"/>
      <c r="T11" s="104"/>
      <c r="U11" s="104"/>
      <c r="V11" s="104"/>
    </row>
    <row r="12" spans="1:15" s="105" customFormat="1" ht="52.5">
      <c r="A12" s="46" t="s">
        <v>58</v>
      </c>
      <c r="B12" s="21" t="s">
        <v>59</v>
      </c>
      <c r="C12" s="21" t="s">
        <v>59</v>
      </c>
      <c r="D12" s="41" t="s">
        <v>11</v>
      </c>
      <c r="E12" s="33">
        <f aca="true" t="shared" si="0" ref="E12:M12">SUM(E14,E15,E16)</f>
        <v>151794400</v>
      </c>
      <c r="F12" s="33">
        <f t="shared" si="0"/>
        <v>146924150</v>
      </c>
      <c r="G12" s="47">
        <f t="shared" si="0"/>
        <v>4870250</v>
      </c>
      <c r="H12" s="33">
        <f t="shared" si="0"/>
        <v>151794400</v>
      </c>
      <c r="I12" s="33">
        <f t="shared" si="0"/>
        <v>146924150</v>
      </c>
      <c r="J12" s="33">
        <f t="shared" si="0"/>
        <v>4870250</v>
      </c>
      <c r="K12" s="33">
        <f t="shared" si="0"/>
        <v>144208696.8</v>
      </c>
      <c r="L12" s="33">
        <f t="shared" si="0"/>
        <v>141378196.8</v>
      </c>
      <c r="M12" s="33">
        <f t="shared" si="0"/>
        <v>2830500</v>
      </c>
      <c r="O12" s="22">
        <f>K12/H12*100</f>
        <v>95.00264621092742</v>
      </c>
    </row>
    <row r="13" spans="1:13" ht="18" customHeight="1">
      <c r="A13" s="46"/>
      <c r="B13" s="21"/>
      <c r="C13" s="21"/>
      <c r="D13" s="42" t="s">
        <v>27</v>
      </c>
      <c r="E13" s="33"/>
      <c r="F13" s="33"/>
      <c r="G13" s="47"/>
      <c r="H13" s="33"/>
      <c r="I13" s="33"/>
      <c r="J13" s="33"/>
      <c r="K13" s="33"/>
      <c r="L13" s="33"/>
      <c r="M13" s="33"/>
    </row>
    <row r="14" spans="1:15" ht="33.75" customHeight="1">
      <c r="A14" s="46" t="s">
        <v>58</v>
      </c>
      <c r="B14" s="21" t="s">
        <v>60</v>
      </c>
      <c r="C14" s="21" t="s">
        <v>60</v>
      </c>
      <c r="D14" s="42" t="s">
        <v>61</v>
      </c>
      <c r="E14" s="33">
        <f>SUM(F14:G14)</f>
        <v>134264000</v>
      </c>
      <c r="F14" s="75">
        <v>130143750</v>
      </c>
      <c r="G14" s="75">
        <v>4120250</v>
      </c>
      <c r="H14" s="33">
        <f>SUM(I14:J14)</f>
        <v>134264000</v>
      </c>
      <c r="I14" s="75">
        <v>130143750</v>
      </c>
      <c r="J14" s="75">
        <v>4120250</v>
      </c>
      <c r="K14" s="33">
        <f>SUM(L14:M14)</f>
        <v>127539829.8</v>
      </c>
      <c r="L14" s="75">
        <v>125459329.8</v>
      </c>
      <c r="M14" s="75">
        <v>2080500</v>
      </c>
      <c r="O14" s="22">
        <f>K14/H14*100</f>
        <v>94.99182938092116</v>
      </c>
    </row>
    <row r="15" spans="1:15" ht="33.75" customHeight="1">
      <c r="A15" s="46" t="s">
        <v>58</v>
      </c>
      <c r="B15" s="21">
        <v>3</v>
      </c>
      <c r="C15" s="21">
        <v>3</v>
      </c>
      <c r="D15" s="42" t="s">
        <v>62</v>
      </c>
      <c r="E15" s="33">
        <f>SUM(F15:G15)</f>
        <v>6040400</v>
      </c>
      <c r="F15" s="106">
        <v>6040400</v>
      </c>
      <c r="G15" s="47"/>
      <c r="H15" s="33">
        <f>SUM(I15:J15)</f>
        <v>6040400</v>
      </c>
      <c r="I15" s="75">
        <v>6040400</v>
      </c>
      <c r="J15" s="33"/>
      <c r="K15" s="33">
        <f>SUM(L15:M15)</f>
        <v>6032400</v>
      </c>
      <c r="L15" s="75">
        <v>6032400</v>
      </c>
      <c r="M15" s="33"/>
      <c r="O15" s="22">
        <f>K15/H15*100</f>
        <v>99.86755843983842</v>
      </c>
    </row>
    <row r="16" spans="1:15" ht="20.25" customHeight="1">
      <c r="A16" s="46" t="s">
        <v>58</v>
      </c>
      <c r="B16" s="21">
        <v>6</v>
      </c>
      <c r="C16" s="21">
        <v>1</v>
      </c>
      <c r="D16" s="42" t="s">
        <v>19</v>
      </c>
      <c r="E16" s="33">
        <f>SUM(F16:G16)</f>
        <v>11490000</v>
      </c>
      <c r="F16" s="75">
        <v>10740000</v>
      </c>
      <c r="G16" s="106">
        <v>750000</v>
      </c>
      <c r="H16" s="33">
        <f>SUM(I16:J16)</f>
        <v>11490000</v>
      </c>
      <c r="I16" s="75">
        <v>10740000</v>
      </c>
      <c r="J16" s="33">
        <v>750000</v>
      </c>
      <c r="K16" s="33">
        <f>SUM(L16:M16)</f>
        <v>10636467</v>
      </c>
      <c r="L16" s="75">
        <v>9886467</v>
      </c>
      <c r="M16" s="33">
        <v>750000</v>
      </c>
      <c r="O16" s="22">
        <f>K16/H16*100</f>
        <v>92.57151436031332</v>
      </c>
    </row>
    <row r="17" spans="1:13" ht="26.25" customHeight="1">
      <c r="A17" s="46" t="s">
        <v>86</v>
      </c>
      <c r="B17" s="21" t="s">
        <v>59</v>
      </c>
      <c r="C17" s="21" t="s">
        <v>59</v>
      </c>
      <c r="D17" s="41" t="s">
        <v>109</v>
      </c>
      <c r="E17" s="33">
        <f>F17</f>
        <v>1360000</v>
      </c>
      <c r="F17" s="33">
        <f>F18</f>
        <v>1360000</v>
      </c>
      <c r="G17" s="74"/>
      <c r="H17" s="33">
        <f>I17</f>
        <v>1360000</v>
      </c>
      <c r="I17" s="33">
        <f>I18</f>
        <v>1360000</v>
      </c>
      <c r="J17" s="33"/>
      <c r="K17" s="33">
        <f>L17</f>
        <v>0</v>
      </c>
      <c r="L17" s="33"/>
      <c r="M17" s="33"/>
    </row>
    <row r="18" spans="1:13" ht="24.75" customHeight="1">
      <c r="A18" s="46" t="s">
        <v>86</v>
      </c>
      <c r="B18" s="21" t="s">
        <v>86</v>
      </c>
      <c r="C18" s="21" t="s">
        <v>60</v>
      </c>
      <c r="D18" s="107" t="s">
        <v>110</v>
      </c>
      <c r="E18" s="33">
        <f>F18</f>
        <v>1360000</v>
      </c>
      <c r="F18" s="33">
        <v>1360000</v>
      </c>
      <c r="G18" s="74"/>
      <c r="H18" s="33">
        <f>I18</f>
        <v>1360000</v>
      </c>
      <c r="I18" s="33">
        <v>1360000</v>
      </c>
      <c r="J18" s="33"/>
      <c r="K18" s="33">
        <f>L18</f>
        <v>0</v>
      </c>
      <c r="L18" s="33"/>
      <c r="M18" s="33"/>
    </row>
    <row r="19" spans="1:15" s="105" customFormat="1" ht="31.5">
      <c r="A19" s="46" t="s">
        <v>63</v>
      </c>
      <c r="B19" s="21">
        <v>0</v>
      </c>
      <c r="C19" s="21">
        <v>0</v>
      </c>
      <c r="D19" s="41" t="s">
        <v>12</v>
      </c>
      <c r="E19" s="33">
        <f>E25+E24+E20+E21+E22+E23</f>
        <v>73276550</v>
      </c>
      <c r="F19" s="33">
        <f>SUM(F20:F25)</f>
        <v>500000</v>
      </c>
      <c r="G19" s="33">
        <f>SUM(G20:G25)</f>
        <v>72776550</v>
      </c>
      <c r="H19" s="33">
        <f>H25+H24+H20+H21+H22+H23</f>
        <v>73276550</v>
      </c>
      <c r="I19" s="33">
        <f>I25+I24+I20+I21</f>
        <v>500000</v>
      </c>
      <c r="J19" s="33">
        <f>SUM(J21,J22,J24)</f>
        <v>72776550</v>
      </c>
      <c r="K19" s="33">
        <f>L19+M19</f>
        <v>57887946</v>
      </c>
      <c r="L19" s="33">
        <f>L20+L21+L24</f>
        <v>500000</v>
      </c>
      <c r="M19" s="33">
        <f>SUM(M21,M22,M24)</f>
        <v>57387946</v>
      </c>
      <c r="O19" s="22">
        <f>K19/H19*100</f>
        <v>78.99927875971235</v>
      </c>
    </row>
    <row r="20" spans="1:13" s="105" customFormat="1" ht="21">
      <c r="A20" s="46" t="s">
        <v>63</v>
      </c>
      <c r="B20" s="21" t="s">
        <v>86</v>
      </c>
      <c r="C20" s="21" t="s">
        <v>60</v>
      </c>
      <c r="D20" s="42" t="s">
        <v>87</v>
      </c>
      <c r="E20" s="33">
        <f>F20</f>
        <v>500000</v>
      </c>
      <c r="F20" s="106">
        <v>500000</v>
      </c>
      <c r="G20" s="47"/>
      <c r="H20" s="33">
        <f>I20</f>
        <v>500000</v>
      </c>
      <c r="I20" s="84">
        <v>500000</v>
      </c>
      <c r="J20" s="33"/>
      <c r="K20" s="33">
        <f>L20</f>
        <v>500000</v>
      </c>
      <c r="L20" s="33">
        <v>500000</v>
      </c>
      <c r="M20" s="33"/>
    </row>
    <row r="21" spans="1:13" s="105" customFormat="1" ht="31.5">
      <c r="A21" s="46" t="s">
        <v>103</v>
      </c>
      <c r="B21" s="21" t="s">
        <v>111</v>
      </c>
      <c r="C21" s="21" t="s">
        <v>60</v>
      </c>
      <c r="D21" s="42" t="s">
        <v>64</v>
      </c>
      <c r="E21" s="33">
        <f>SUM(F21:G21)</f>
        <v>37026291</v>
      </c>
      <c r="F21" s="115"/>
      <c r="G21" s="75">
        <v>37026291</v>
      </c>
      <c r="H21" s="33">
        <f>SUM(I21:J21)</f>
        <v>37026291</v>
      </c>
      <c r="I21" s="33"/>
      <c r="J21" s="75">
        <v>37026291</v>
      </c>
      <c r="K21" s="33">
        <f>SUM(L21:M21)</f>
        <v>35421400</v>
      </c>
      <c r="L21" s="33"/>
      <c r="M21" s="75">
        <v>35421400</v>
      </c>
    </row>
    <row r="22" spans="1:13" s="105" customFormat="1" ht="21.75" customHeight="1">
      <c r="A22" s="46" t="s">
        <v>103</v>
      </c>
      <c r="B22" s="21" t="s">
        <v>104</v>
      </c>
      <c r="C22" s="21" t="s">
        <v>86</v>
      </c>
      <c r="D22" s="112" t="s">
        <v>135</v>
      </c>
      <c r="E22" s="33">
        <f>SUM(F22:G22)</f>
        <v>40630509</v>
      </c>
      <c r="F22" s="114"/>
      <c r="G22" s="75">
        <v>40630509</v>
      </c>
      <c r="H22" s="33">
        <f>SUM(I22:J22)</f>
        <v>40630509</v>
      </c>
      <c r="I22" s="33"/>
      <c r="J22" s="33">
        <v>40630509</v>
      </c>
      <c r="K22" s="33">
        <f>SUM(L22:M22)</f>
        <v>28743236</v>
      </c>
      <c r="L22" s="33"/>
      <c r="M22" s="75">
        <v>28743236</v>
      </c>
    </row>
    <row r="23" spans="1:13" s="105" customFormat="1" ht="21">
      <c r="A23" s="46" t="s">
        <v>103</v>
      </c>
      <c r="B23" s="21" t="s">
        <v>104</v>
      </c>
      <c r="C23" s="21" t="s">
        <v>105</v>
      </c>
      <c r="D23" s="111" t="s">
        <v>134</v>
      </c>
      <c r="E23" s="33">
        <f>SUM(F23:G23)</f>
        <v>0</v>
      </c>
      <c r="F23" s="114"/>
      <c r="G23" s="114"/>
      <c r="H23" s="33">
        <f>SUM(I23:J23)</f>
        <v>0</v>
      </c>
      <c r="I23" s="33"/>
      <c r="J23" s="33"/>
      <c r="K23" s="33"/>
      <c r="L23" s="33"/>
      <c r="M23" s="33"/>
    </row>
    <row r="24" spans="1:13" ht="12" customHeight="1">
      <c r="A24" s="46" t="s">
        <v>63</v>
      </c>
      <c r="B24" s="21" t="s">
        <v>132</v>
      </c>
      <c r="C24" s="21" t="s">
        <v>60</v>
      </c>
      <c r="D24" s="107" t="s">
        <v>133</v>
      </c>
      <c r="E24" s="33">
        <f>SUM(F24:G24)</f>
        <v>-4880250</v>
      </c>
      <c r="F24" s="33"/>
      <c r="G24" s="33">
        <v>-4880250</v>
      </c>
      <c r="H24" s="113">
        <f>SUM(I24:J24)</f>
        <v>-4880250</v>
      </c>
      <c r="I24" s="33"/>
      <c r="J24" s="33">
        <v>-4880250</v>
      </c>
      <c r="K24" s="33">
        <f>SUM(L24:M24)</f>
        <v>-6776690</v>
      </c>
      <c r="L24" s="33"/>
      <c r="M24" s="75">
        <v>-6776690</v>
      </c>
    </row>
    <row r="25" spans="1:13" ht="21.75" customHeight="1" hidden="1">
      <c r="A25" s="46" t="s">
        <v>63</v>
      </c>
      <c r="B25" s="21">
        <v>9</v>
      </c>
      <c r="C25" s="21">
        <v>1</v>
      </c>
      <c r="D25" s="42" t="s">
        <v>65</v>
      </c>
      <c r="E25" s="33">
        <f>SUM(F25:G25)</f>
        <v>0</v>
      </c>
      <c r="F25" s="33"/>
      <c r="G25" s="47"/>
      <c r="H25" s="33">
        <f>SUM(I25:J25)</f>
        <v>0</v>
      </c>
      <c r="I25" s="84"/>
      <c r="J25" s="33"/>
      <c r="K25" s="33">
        <f>SUM(L25:M25)</f>
        <v>0</v>
      </c>
      <c r="L25" s="33"/>
      <c r="M25" s="33"/>
    </row>
    <row r="26" spans="1:15" s="105" customFormat="1" ht="42">
      <c r="A26" s="46" t="s">
        <v>66</v>
      </c>
      <c r="B26" s="21">
        <v>0</v>
      </c>
      <c r="C26" s="21">
        <v>0</v>
      </c>
      <c r="D26" s="41" t="s">
        <v>18</v>
      </c>
      <c r="E26" s="33">
        <f aca="true" t="shared" si="1" ref="E26:K26">SUM(E27,E28)</f>
        <v>62920000</v>
      </c>
      <c r="F26" s="33">
        <f t="shared" si="1"/>
        <v>62920000</v>
      </c>
      <c r="G26" s="47">
        <f t="shared" si="1"/>
        <v>0</v>
      </c>
      <c r="H26" s="33">
        <f t="shared" si="1"/>
        <v>62920000</v>
      </c>
      <c r="I26" s="33">
        <f t="shared" si="1"/>
        <v>62920000</v>
      </c>
      <c r="J26" s="33">
        <f t="shared" si="1"/>
        <v>0</v>
      </c>
      <c r="K26" s="33">
        <f t="shared" si="1"/>
        <v>61936034</v>
      </c>
      <c r="L26" s="33">
        <f>SUM(L27,L28)</f>
        <v>61936034</v>
      </c>
      <c r="M26" s="33">
        <f>SUM(M27,M28)</f>
        <v>0</v>
      </c>
      <c r="O26" s="22">
        <f>K26/H26*100</f>
        <v>98.43616338207248</v>
      </c>
    </row>
    <row r="27" spans="1:13" ht="17.25" customHeight="1">
      <c r="A27" s="46" t="s">
        <v>66</v>
      </c>
      <c r="B27" s="21">
        <v>1</v>
      </c>
      <c r="C27" s="21">
        <v>1</v>
      </c>
      <c r="D27" s="42" t="s">
        <v>67</v>
      </c>
      <c r="E27" s="33">
        <f>SUM(F27:G27)</f>
        <v>61890000</v>
      </c>
      <c r="F27" s="75">
        <v>61890000</v>
      </c>
      <c r="G27" s="106"/>
      <c r="H27" s="33">
        <f>SUM(I27:J27)</f>
        <v>61890000</v>
      </c>
      <c r="I27" s="75">
        <v>61890000</v>
      </c>
      <c r="J27" s="33"/>
      <c r="K27" s="33">
        <f>SUM(L27:M27)</f>
        <v>60916346</v>
      </c>
      <c r="L27" s="75">
        <v>60916346</v>
      </c>
      <c r="M27" s="106"/>
    </row>
    <row r="28" spans="1:13" s="105" customFormat="1" ht="42">
      <c r="A28" s="46" t="s">
        <v>66</v>
      </c>
      <c r="B28" s="21" t="s">
        <v>106</v>
      </c>
      <c r="C28" s="21" t="s">
        <v>60</v>
      </c>
      <c r="D28" s="72" t="s">
        <v>107</v>
      </c>
      <c r="E28" s="33">
        <f>SUM(F28:G28)</f>
        <v>1030000</v>
      </c>
      <c r="F28" s="75">
        <v>1030000</v>
      </c>
      <c r="G28" s="47"/>
      <c r="H28" s="33">
        <f>SUM(I28:J28)</f>
        <v>1030000</v>
      </c>
      <c r="I28" s="75">
        <v>1030000</v>
      </c>
      <c r="J28" s="33"/>
      <c r="K28" s="33">
        <f>SUM(L28:M28)</f>
        <v>1019688</v>
      </c>
      <c r="L28" s="75">
        <v>1019688</v>
      </c>
      <c r="M28" s="33"/>
    </row>
    <row r="29" spans="1:15" ht="19.5" customHeight="1">
      <c r="A29" s="46" t="s">
        <v>68</v>
      </c>
      <c r="B29" s="21">
        <v>0</v>
      </c>
      <c r="C29" s="21">
        <v>0</v>
      </c>
      <c r="D29" s="41" t="s">
        <v>13</v>
      </c>
      <c r="E29" s="33">
        <f aca="true" t="shared" si="2" ref="E29:M29">SUM(E31,E32,E33)</f>
        <v>24366690.6</v>
      </c>
      <c r="F29" s="33">
        <f t="shared" si="2"/>
        <v>9226250</v>
      </c>
      <c r="G29" s="47">
        <f t="shared" si="2"/>
        <v>15140440.6</v>
      </c>
      <c r="H29" s="33">
        <f t="shared" si="2"/>
        <v>24366690.6</v>
      </c>
      <c r="I29" s="33">
        <f t="shared" si="2"/>
        <v>9226250</v>
      </c>
      <c r="J29" s="33">
        <f>SUM(J31,J32,J33)</f>
        <v>15140440.6</v>
      </c>
      <c r="K29" s="33">
        <f t="shared" si="2"/>
        <v>10537907.2</v>
      </c>
      <c r="L29" s="33">
        <f t="shared" si="2"/>
        <v>9077907.2</v>
      </c>
      <c r="M29" s="33">
        <f t="shared" si="2"/>
        <v>1460000</v>
      </c>
      <c r="O29" s="22">
        <f>K29/H29*100</f>
        <v>43.24718269291768</v>
      </c>
    </row>
    <row r="30" spans="1:13" ht="17.25" customHeight="1" hidden="1">
      <c r="A30" s="46"/>
      <c r="B30" s="21"/>
      <c r="C30" s="21"/>
      <c r="D30" s="42" t="s">
        <v>27</v>
      </c>
      <c r="E30" s="33"/>
      <c r="F30" s="33"/>
      <c r="G30" s="47"/>
      <c r="H30" s="33"/>
      <c r="I30" s="33"/>
      <c r="J30" s="33"/>
      <c r="K30" s="33"/>
      <c r="L30" s="33"/>
      <c r="M30" s="33"/>
    </row>
    <row r="31" spans="1:13" ht="13.5" customHeight="1">
      <c r="A31" s="46" t="s">
        <v>68</v>
      </c>
      <c r="B31" s="21">
        <v>1</v>
      </c>
      <c r="C31" s="21">
        <v>1</v>
      </c>
      <c r="D31" s="42" t="s">
        <v>69</v>
      </c>
      <c r="E31" s="33">
        <f>SUM(F31:G31)</f>
        <v>0</v>
      </c>
      <c r="F31" s="33"/>
      <c r="G31" s="47"/>
      <c r="H31" s="33"/>
      <c r="I31" s="33"/>
      <c r="J31" s="33"/>
      <c r="K31" s="33">
        <f>SUM(L31:M31)</f>
        <v>0</v>
      </c>
      <c r="L31" s="33"/>
      <c r="M31" s="33"/>
    </row>
    <row r="32" spans="1:15" ht="26.25" customHeight="1">
      <c r="A32" s="46" t="s">
        <v>68</v>
      </c>
      <c r="B32" s="21" t="s">
        <v>105</v>
      </c>
      <c r="C32" s="21">
        <v>1</v>
      </c>
      <c r="D32" s="108" t="s">
        <v>126</v>
      </c>
      <c r="E32" s="33">
        <f>SUM(F32:G32)</f>
        <v>10166250</v>
      </c>
      <c r="F32" s="75">
        <v>1666250</v>
      </c>
      <c r="G32" s="75">
        <v>8500000</v>
      </c>
      <c r="H32" s="33">
        <f>SUM(I32:J32)</f>
        <v>10166250</v>
      </c>
      <c r="I32" s="75">
        <v>1666250</v>
      </c>
      <c r="J32" s="33">
        <v>8500000</v>
      </c>
      <c r="K32" s="33">
        <f>SUM(L32:M32)</f>
        <v>2856250</v>
      </c>
      <c r="L32" s="75">
        <v>1566250</v>
      </c>
      <c r="M32" s="75">
        <v>1290000</v>
      </c>
      <c r="O32" s="22">
        <f>K32/H32*100</f>
        <v>28.09541374646502</v>
      </c>
    </row>
    <row r="33" spans="1:15" s="105" customFormat="1" ht="21">
      <c r="A33" s="46" t="s">
        <v>68</v>
      </c>
      <c r="B33" s="21" t="s">
        <v>103</v>
      </c>
      <c r="C33" s="21">
        <v>1</v>
      </c>
      <c r="D33" s="42" t="s">
        <v>70</v>
      </c>
      <c r="E33" s="33">
        <f>SUM(F33:G33)</f>
        <v>14200440.6</v>
      </c>
      <c r="F33" s="75">
        <v>7560000</v>
      </c>
      <c r="G33" s="106">
        <v>6640440.6</v>
      </c>
      <c r="H33" s="33">
        <f>SUM(I33:J33)</f>
        <v>14200440.6</v>
      </c>
      <c r="I33" s="75">
        <v>7560000</v>
      </c>
      <c r="J33" s="106">
        <v>6640440.6</v>
      </c>
      <c r="K33" s="33">
        <f>SUM(L33:M33)</f>
        <v>7681657.2</v>
      </c>
      <c r="L33" s="75">
        <v>7511657.2</v>
      </c>
      <c r="M33" s="33">
        <v>170000</v>
      </c>
      <c r="O33" s="22">
        <f>K33/H33*100</f>
        <v>54.09449901153067</v>
      </c>
    </row>
    <row r="34" spans="1:15" ht="11.25" customHeight="1">
      <c r="A34" s="46" t="s">
        <v>71</v>
      </c>
      <c r="B34" s="21">
        <v>0</v>
      </c>
      <c r="C34" s="21">
        <v>0</v>
      </c>
      <c r="D34" s="41" t="s">
        <v>14</v>
      </c>
      <c r="E34" s="33">
        <f>SUM(E37,E38,E39,E40,E41,E42,E43)</f>
        <v>38770000</v>
      </c>
      <c r="F34" s="33">
        <f>SUM(F37,F38,F39,F40,F42,F43)</f>
        <v>37770000</v>
      </c>
      <c r="G34" s="47">
        <f>G36+G38+G39+G43+G41</f>
        <v>1000000</v>
      </c>
      <c r="H34" s="33">
        <f>I34+J34</f>
        <v>38770000</v>
      </c>
      <c r="I34" s="33">
        <f>SUM(I37,I38,I39,I40,I42,I43)</f>
        <v>37770000</v>
      </c>
      <c r="J34" s="33">
        <f>SUM(J36,J37,J38,J39,J40,J41,J42,J43)</f>
        <v>1000000</v>
      </c>
      <c r="K34" s="33">
        <f>SUM(K36,K37,K38,K39,K40,K42,K43)</f>
        <v>37545438</v>
      </c>
      <c r="L34" s="33">
        <f>SUM(L37,L38,L39,L40,L42,L43)</f>
        <v>37545438</v>
      </c>
      <c r="M34" s="33">
        <f>SUM(M36,M37,M38,M43,M39,M40,M41,M42,V43)</f>
        <v>0</v>
      </c>
      <c r="O34" s="22">
        <f>K34/H34*100</f>
        <v>96.84147020892443</v>
      </c>
    </row>
    <row r="35" spans="1:13" ht="11.25" customHeight="1">
      <c r="A35" s="46"/>
      <c r="B35" s="21"/>
      <c r="C35" s="21"/>
      <c r="D35" s="42" t="s">
        <v>27</v>
      </c>
      <c r="E35" s="33"/>
      <c r="F35" s="33"/>
      <c r="G35" s="47"/>
      <c r="H35" s="33"/>
      <c r="I35" s="33"/>
      <c r="J35" s="33"/>
      <c r="K35" s="33"/>
      <c r="L35" s="33"/>
      <c r="M35" s="33"/>
    </row>
    <row r="36" spans="1:13" ht="0.75" customHeight="1">
      <c r="A36" s="46" t="s">
        <v>71</v>
      </c>
      <c r="B36" s="21" t="s">
        <v>60</v>
      </c>
      <c r="C36" s="21" t="s">
        <v>60</v>
      </c>
      <c r="D36" s="42" t="s">
        <v>114</v>
      </c>
      <c r="E36" s="33">
        <f>G36</f>
        <v>0</v>
      </c>
      <c r="F36" s="33"/>
      <c r="G36" s="47"/>
      <c r="H36" s="33"/>
      <c r="I36" s="33"/>
      <c r="J36" s="33"/>
      <c r="K36" s="33"/>
      <c r="L36" s="33"/>
      <c r="M36" s="33"/>
    </row>
    <row r="37" spans="1:13" ht="11.25" customHeight="1" hidden="1">
      <c r="A37" s="46" t="s">
        <v>71</v>
      </c>
      <c r="B37" s="21">
        <v>2</v>
      </c>
      <c r="C37" s="21">
        <v>1</v>
      </c>
      <c r="D37" s="42" t="s">
        <v>0</v>
      </c>
      <c r="E37" s="33">
        <f>SUM(F37:G37)</f>
        <v>0</v>
      </c>
      <c r="F37" s="33"/>
      <c r="G37" s="47"/>
      <c r="H37" s="33">
        <f>SUM(I37:J37)</f>
        <v>0</v>
      </c>
      <c r="I37" s="84"/>
      <c r="J37" s="33"/>
      <c r="K37" s="33">
        <f>SUM(L37:M37)</f>
        <v>0</v>
      </c>
      <c r="L37" s="33"/>
      <c r="M37" s="33"/>
    </row>
    <row r="38" spans="1:13" ht="11.25" customHeight="1" hidden="1">
      <c r="A38" s="46" t="s">
        <v>71</v>
      </c>
      <c r="B38" s="21">
        <v>2</v>
      </c>
      <c r="C38" s="21">
        <v>2</v>
      </c>
      <c r="D38" s="42" t="s">
        <v>1</v>
      </c>
      <c r="E38" s="33">
        <f>SUM(F38:G38)</f>
        <v>0</v>
      </c>
      <c r="F38" s="33"/>
      <c r="G38" s="47"/>
      <c r="H38" s="33">
        <f>SUM(I38:J38)</f>
        <v>0</v>
      </c>
      <c r="I38" s="84"/>
      <c r="J38" s="33"/>
      <c r="K38" s="33">
        <f>SUM(L38:M38)</f>
        <v>0</v>
      </c>
      <c r="L38" s="33"/>
      <c r="M38" s="33"/>
    </row>
    <row r="39" spans="1:15" ht="11.25" customHeight="1">
      <c r="A39" s="46" t="s">
        <v>71</v>
      </c>
      <c r="B39" s="21">
        <v>2</v>
      </c>
      <c r="C39" s="21">
        <v>3</v>
      </c>
      <c r="D39" s="42" t="s">
        <v>2</v>
      </c>
      <c r="E39" s="33">
        <f>SUM(F39:G39)</f>
        <v>32620000</v>
      </c>
      <c r="F39" s="75">
        <v>32620000</v>
      </c>
      <c r="G39" s="47"/>
      <c r="H39" s="33">
        <f>SUM(I39:J39)</f>
        <v>32620000</v>
      </c>
      <c r="I39" s="75">
        <v>32620000</v>
      </c>
      <c r="J39" s="33"/>
      <c r="K39" s="33">
        <f>SUM(L39:M39)</f>
        <v>32431208</v>
      </c>
      <c r="L39" s="75">
        <v>32431208</v>
      </c>
      <c r="M39" s="33"/>
      <c r="O39" s="22">
        <f>K39/H39*100</f>
        <v>99.4212385039853</v>
      </c>
    </row>
    <row r="40" spans="1:13" ht="13.5" customHeight="1">
      <c r="A40" s="46" t="s">
        <v>71</v>
      </c>
      <c r="B40" s="21">
        <v>2</v>
      </c>
      <c r="C40" s="21">
        <v>4</v>
      </c>
      <c r="D40" s="42" t="s">
        <v>3</v>
      </c>
      <c r="E40" s="33">
        <f>SUM(F40:G40)</f>
        <v>4650000</v>
      </c>
      <c r="F40" s="75">
        <v>4650000</v>
      </c>
      <c r="G40" s="47"/>
      <c r="H40" s="33">
        <f>SUM(I40:J40)</f>
        <v>4650000</v>
      </c>
      <c r="I40" s="75">
        <v>4650000</v>
      </c>
      <c r="J40" s="33"/>
      <c r="K40" s="33">
        <f>SUM(L40:M40)</f>
        <v>4614230</v>
      </c>
      <c r="L40" s="75">
        <v>4614230</v>
      </c>
      <c r="M40" s="33"/>
    </row>
    <row r="41" spans="1:15" ht="18.75" customHeight="1">
      <c r="A41" s="46" t="s">
        <v>71</v>
      </c>
      <c r="B41" s="21" t="s">
        <v>86</v>
      </c>
      <c r="C41" s="21" t="s">
        <v>104</v>
      </c>
      <c r="D41" s="42" t="s">
        <v>116</v>
      </c>
      <c r="E41" s="33">
        <f>G41</f>
        <v>1000000</v>
      </c>
      <c r="F41" s="33"/>
      <c r="G41" s="47">
        <v>1000000</v>
      </c>
      <c r="H41" s="33">
        <f>J41</f>
        <v>1000000</v>
      </c>
      <c r="I41" s="33"/>
      <c r="J41" s="33">
        <v>1000000</v>
      </c>
      <c r="K41" s="33"/>
      <c r="L41" s="33"/>
      <c r="M41" s="33"/>
      <c r="O41" s="22">
        <f>K41/H41*100</f>
        <v>0</v>
      </c>
    </row>
    <row r="42" spans="1:15" s="105" customFormat="1" ht="31.5">
      <c r="A42" s="46" t="s">
        <v>71</v>
      </c>
      <c r="B42" s="21">
        <v>3</v>
      </c>
      <c r="C42" s="21" t="s">
        <v>60</v>
      </c>
      <c r="D42" s="108" t="s">
        <v>127</v>
      </c>
      <c r="E42" s="33">
        <f>SUM(F42:G42)</f>
        <v>500000</v>
      </c>
      <c r="F42" s="106">
        <v>500000</v>
      </c>
      <c r="G42" s="47"/>
      <c r="H42" s="33">
        <f>SUM(I42:J42)</f>
        <v>500000</v>
      </c>
      <c r="I42" s="33">
        <v>500000</v>
      </c>
      <c r="J42" s="33"/>
      <c r="K42" s="33">
        <f>SUM(L42:M42)</f>
        <v>500000</v>
      </c>
      <c r="L42" s="106">
        <v>500000</v>
      </c>
      <c r="M42" s="33"/>
      <c r="O42" s="22">
        <f>K42/H42*100</f>
        <v>100</v>
      </c>
    </row>
    <row r="43" spans="1:13" s="105" customFormat="1" ht="21">
      <c r="A43" s="46" t="s">
        <v>71</v>
      </c>
      <c r="B43" s="21" t="s">
        <v>106</v>
      </c>
      <c r="C43" s="21" t="s">
        <v>60</v>
      </c>
      <c r="D43" s="42" t="s">
        <v>115</v>
      </c>
      <c r="E43" s="33">
        <f>SUM(F43:G43)</f>
        <v>0</v>
      </c>
      <c r="F43" s="33"/>
      <c r="G43" s="47"/>
      <c r="H43" s="33">
        <f>SUM(I43:J43)</f>
        <v>0</v>
      </c>
      <c r="I43" s="33"/>
      <c r="J43" s="33"/>
      <c r="K43" s="33">
        <f>SUM(L43:M43)</f>
        <v>0</v>
      </c>
      <c r="L43" s="33"/>
      <c r="M43" s="33"/>
    </row>
    <row r="44" spans="1:15" ht="11.25" customHeight="1">
      <c r="A44" s="46" t="s">
        <v>4</v>
      </c>
      <c r="B44" s="21">
        <v>0</v>
      </c>
      <c r="C44" s="21">
        <v>0</v>
      </c>
      <c r="D44" s="41" t="s">
        <v>15</v>
      </c>
      <c r="E44" s="33">
        <f>SUM(E46,E47,E48)</f>
        <v>143139100</v>
      </c>
      <c r="F44" s="33">
        <f>SUM(F46,F47,F48)</f>
        <v>143139100</v>
      </c>
      <c r="G44" s="47">
        <f>SUM(G46,G47,G48)</f>
        <v>0</v>
      </c>
      <c r="H44" s="33">
        <f aca="true" t="shared" si="3" ref="H44:M44">SUM(H46,H47)</f>
        <v>143139100</v>
      </c>
      <c r="I44" s="33">
        <f>I46+I47+I48</f>
        <v>143139100</v>
      </c>
      <c r="J44" s="33">
        <f t="shared" si="3"/>
        <v>0</v>
      </c>
      <c r="K44" s="33">
        <f>SUM(K46,K47,K48)</f>
        <v>140388852</v>
      </c>
      <c r="L44" s="33">
        <f>SUM(L46,L47,L48)</f>
        <v>140388852</v>
      </c>
      <c r="M44" s="33">
        <f t="shared" si="3"/>
        <v>0</v>
      </c>
      <c r="O44" s="22">
        <f>K44/H44*100</f>
        <v>98.07861863040917</v>
      </c>
    </row>
    <row r="45" spans="1:13" ht="11.25" customHeight="1">
      <c r="A45" s="46"/>
      <c r="B45" s="21"/>
      <c r="C45" s="21"/>
      <c r="D45" s="42" t="s">
        <v>27</v>
      </c>
      <c r="E45" s="33"/>
      <c r="F45" s="33"/>
      <c r="G45" s="47"/>
      <c r="H45" s="33"/>
      <c r="I45" s="33"/>
      <c r="J45" s="33"/>
      <c r="K45" s="33"/>
      <c r="L45" s="33"/>
      <c r="M45" s="33"/>
    </row>
    <row r="46" spans="1:13" ht="12.75" customHeight="1">
      <c r="A46" s="46" t="s">
        <v>4</v>
      </c>
      <c r="B46" s="21">
        <v>1</v>
      </c>
      <c r="C46" s="21">
        <v>1</v>
      </c>
      <c r="D46" s="42" t="s">
        <v>5</v>
      </c>
      <c r="E46" s="33">
        <f>SUM(F46:G46)</f>
        <v>88060000</v>
      </c>
      <c r="F46" s="106">
        <v>88060000</v>
      </c>
      <c r="G46" s="47"/>
      <c r="H46" s="33">
        <f>SUM(I46:J46)</f>
        <v>88060000</v>
      </c>
      <c r="I46" s="75">
        <v>88060000</v>
      </c>
      <c r="J46" s="33"/>
      <c r="K46" s="33">
        <f>SUM(L46:M46)</f>
        <v>86395566</v>
      </c>
      <c r="L46" s="75">
        <v>86395566</v>
      </c>
      <c r="M46" s="33"/>
    </row>
    <row r="47" spans="1:13" ht="12.75" customHeight="1">
      <c r="A47" s="46" t="s">
        <v>4</v>
      </c>
      <c r="B47" s="21">
        <v>5</v>
      </c>
      <c r="C47" s="21">
        <v>1</v>
      </c>
      <c r="D47" s="42" t="s">
        <v>6</v>
      </c>
      <c r="E47" s="33">
        <f>SUM(F47:G47)</f>
        <v>55079100</v>
      </c>
      <c r="F47" s="75">
        <v>55079100</v>
      </c>
      <c r="G47" s="47"/>
      <c r="H47" s="33">
        <f>SUM(I47:J47)</f>
        <v>55079100</v>
      </c>
      <c r="I47" s="75">
        <v>55079100</v>
      </c>
      <c r="J47" s="33"/>
      <c r="K47" s="33">
        <f>SUM(L47:M47)</f>
        <v>53993286</v>
      </c>
      <c r="L47" s="75">
        <v>53993286</v>
      </c>
      <c r="M47" s="33"/>
    </row>
    <row r="48" spans="1:13" ht="12.75" customHeight="1" hidden="1">
      <c r="A48" s="46" t="s">
        <v>4</v>
      </c>
      <c r="B48" s="21" t="s">
        <v>106</v>
      </c>
      <c r="C48" s="21" t="s">
        <v>60</v>
      </c>
      <c r="D48" s="42" t="s">
        <v>108</v>
      </c>
      <c r="E48" s="33">
        <f>SUM(F48:G48)</f>
        <v>0</v>
      </c>
      <c r="F48" s="33"/>
      <c r="G48" s="47"/>
      <c r="H48" s="33">
        <f>SUM(I48:J48)</f>
        <v>0</v>
      </c>
      <c r="I48" s="33"/>
      <c r="J48" s="33"/>
      <c r="K48" s="33">
        <f>L48</f>
        <v>0</v>
      </c>
      <c r="L48" s="33"/>
      <c r="M48" s="33"/>
    </row>
    <row r="49" spans="1:15" s="109" customFormat="1" ht="42">
      <c r="A49" s="85" t="s">
        <v>7</v>
      </c>
      <c r="B49" s="86">
        <v>0</v>
      </c>
      <c r="C49" s="86">
        <v>0</v>
      </c>
      <c r="D49" s="41" t="s">
        <v>16</v>
      </c>
      <c r="E49" s="87">
        <f>SUM(E50,E51,E52)</f>
        <v>14000000</v>
      </c>
      <c r="F49" s="87">
        <f>SUM(F50,F51,F52)</f>
        <v>14000000</v>
      </c>
      <c r="G49" s="88">
        <f>SUM(G51,G52)</f>
        <v>0</v>
      </c>
      <c r="H49" s="87">
        <f>SUM(H50,H51,H52)</f>
        <v>14000000</v>
      </c>
      <c r="I49" s="87">
        <f>SUM(I50,I51,I52)</f>
        <v>14000000</v>
      </c>
      <c r="J49" s="87">
        <f>SUM(J51,J52)</f>
        <v>0</v>
      </c>
      <c r="K49" s="87">
        <f>SUM(K50,K51,K52)</f>
        <v>13845290</v>
      </c>
      <c r="L49" s="87">
        <f>SUM(L50,L51,L52)</f>
        <v>13845290</v>
      </c>
      <c r="M49" s="87">
        <f>SUM(M51,M52)</f>
        <v>0</v>
      </c>
      <c r="O49" s="22">
        <f>K49/H49*100</f>
        <v>98.89492857142858</v>
      </c>
    </row>
    <row r="50" spans="1:13" ht="18" customHeight="1">
      <c r="A50" s="46" t="s">
        <v>7</v>
      </c>
      <c r="B50" s="21" t="s">
        <v>105</v>
      </c>
      <c r="C50" s="21" t="s">
        <v>60</v>
      </c>
      <c r="D50" s="108" t="s">
        <v>128</v>
      </c>
      <c r="E50" s="33">
        <f>SUM(F50:G50)</f>
        <v>2400000</v>
      </c>
      <c r="F50" s="75">
        <v>2400000</v>
      </c>
      <c r="G50" s="47"/>
      <c r="H50" s="33">
        <f>SUM(I50:J50)</f>
        <v>2400000</v>
      </c>
      <c r="I50" s="75">
        <v>2400000</v>
      </c>
      <c r="J50" s="33"/>
      <c r="K50" s="33">
        <f>SUM(L50:M50)</f>
        <v>2265000</v>
      </c>
      <c r="L50" s="75">
        <v>2265000</v>
      </c>
      <c r="M50" s="33"/>
    </row>
    <row r="51" spans="1:13" ht="25.5" customHeight="1">
      <c r="A51" s="46" t="s">
        <v>7</v>
      </c>
      <c r="B51" s="21">
        <v>4</v>
      </c>
      <c r="C51" s="21">
        <v>1</v>
      </c>
      <c r="D51" s="42" t="s">
        <v>8</v>
      </c>
      <c r="E51" s="33">
        <f>SUM(F51:G51)</f>
        <v>4500000</v>
      </c>
      <c r="F51" s="75">
        <v>4500000</v>
      </c>
      <c r="G51" s="47"/>
      <c r="H51" s="33">
        <f>SUM(I51:J51)</f>
        <v>4500000</v>
      </c>
      <c r="I51" s="75">
        <v>4500000</v>
      </c>
      <c r="J51" s="33"/>
      <c r="K51" s="33">
        <f>SUM(L51:M51)</f>
        <v>4480290</v>
      </c>
      <c r="L51" s="75">
        <v>4480290</v>
      </c>
      <c r="M51" s="33"/>
    </row>
    <row r="52" spans="1:13" ht="24" customHeight="1">
      <c r="A52" s="46" t="s">
        <v>7</v>
      </c>
      <c r="B52" s="21">
        <v>7</v>
      </c>
      <c r="C52" s="21">
        <v>1</v>
      </c>
      <c r="D52" s="42" t="s">
        <v>9</v>
      </c>
      <c r="E52" s="33">
        <f>SUM(F52:G52)</f>
        <v>7100000</v>
      </c>
      <c r="F52" s="75">
        <v>7100000</v>
      </c>
      <c r="G52" s="47"/>
      <c r="H52" s="33">
        <f>SUM(I52:J52)</f>
        <v>7100000</v>
      </c>
      <c r="I52" s="75">
        <v>7100000</v>
      </c>
      <c r="J52" s="33"/>
      <c r="K52" s="33">
        <f>SUM(L52:M52)</f>
        <v>7100000</v>
      </c>
      <c r="L52" s="75">
        <v>7100000</v>
      </c>
      <c r="M52" s="33"/>
    </row>
    <row r="53" spans="1:13" s="105" customFormat="1" ht="52.5">
      <c r="A53" s="46" t="s">
        <v>20</v>
      </c>
      <c r="B53" s="21">
        <v>0</v>
      </c>
      <c r="C53" s="21">
        <v>0</v>
      </c>
      <c r="D53" s="32" t="s">
        <v>17</v>
      </c>
      <c r="E53" s="33">
        <f aca="true" t="shared" si="4" ref="E53:M53">SUM(E55)</f>
        <v>0</v>
      </c>
      <c r="F53" s="33">
        <f t="shared" si="4"/>
        <v>750000</v>
      </c>
      <c r="G53" s="47">
        <f t="shared" si="4"/>
        <v>0</v>
      </c>
      <c r="H53" s="33">
        <f t="shared" si="4"/>
        <v>0</v>
      </c>
      <c r="I53" s="33">
        <f>SUM(I55)</f>
        <v>750000</v>
      </c>
      <c r="J53" s="33">
        <f t="shared" si="4"/>
        <v>0</v>
      </c>
      <c r="K53" s="33">
        <f t="shared" si="4"/>
        <v>0</v>
      </c>
      <c r="L53" s="33">
        <f t="shared" si="4"/>
        <v>0</v>
      </c>
      <c r="M53" s="33">
        <f t="shared" si="4"/>
        <v>0</v>
      </c>
    </row>
    <row r="54" spans="1:13" ht="11.25" customHeight="1">
      <c r="A54" s="46"/>
      <c r="B54" s="21"/>
      <c r="C54" s="21"/>
      <c r="D54" s="42" t="s">
        <v>27</v>
      </c>
      <c r="E54" s="33"/>
      <c r="F54" s="33"/>
      <c r="G54" s="47"/>
      <c r="H54" s="33"/>
      <c r="I54" s="33"/>
      <c r="J54" s="33"/>
      <c r="K54" s="33"/>
      <c r="L54" s="33"/>
      <c r="M54" s="33"/>
    </row>
    <row r="55" spans="1:13" ht="42.75" thickBot="1">
      <c r="A55" s="48" t="s">
        <v>20</v>
      </c>
      <c r="B55" s="49">
        <v>1</v>
      </c>
      <c r="C55" s="49">
        <v>2</v>
      </c>
      <c r="D55" s="50" t="s">
        <v>21</v>
      </c>
      <c r="E55" s="51">
        <f>F55-Mutqer!D59</f>
        <v>0</v>
      </c>
      <c r="F55" s="75">
        <v>750000</v>
      </c>
      <c r="G55" s="52"/>
      <c r="H55" s="51">
        <f>I55-Mutqer!G59</f>
        <v>0</v>
      </c>
      <c r="I55" s="75">
        <v>750000</v>
      </c>
      <c r="J55" s="51"/>
      <c r="K55" s="51">
        <f>L55+M55</f>
        <v>0</v>
      </c>
      <c r="L55" s="75"/>
      <c r="M55" s="51"/>
    </row>
    <row r="56" spans="1:3" ht="10.5">
      <c r="A56" s="23"/>
      <c r="B56" s="24"/>
      <c r="C56" s="25"/>
    </row>
    <row r="57" spans="2:3" ht="10.5">
      <c r="B57" s="24"/>
      <c r="C57" s="25"/>
    </row>
    <row r="58" spans="2:10" ht="10.5">
      <c r="B58" s="24"/>
      <c r="C58" s="25"/>
      <c r="D58" s="134" t="s">
        <v>129</v>
      </c>
      <c r="E58" s="134"/>
      <c r="F58" s="134"/>
      <c r="G58" s="134"/>
      <c r="H58" s="134"/>
      <c r="I58" s="134"/>
      <c r="J58" s="134"/>
    </row>
    <row r="59" spans="4:10" ht="10.5">
      <c r="D59" s="89"/>
      <c r="E59" s="89"/>
      <c r="F59" s="110"/>
      <c r="G59" s="110"/>
      <c r="H59" s="110"/>
      <c r="I59" s="110"/>
      <c r="J59" s="89"/>
    </row>
    <row r="60" spans="4:10" ht="10.5">
      <c r="D60" s="134" t="s">
        <v>130</v>
      </c>
      <c r="E60" s="134"/>
      <c r="F60" s="134"/>
      <c r="G60" s="134"/>
      <c r="H60" s="134"/>
      <c r="I60" s="134"/>
      <c r="J60" s="134"/>
    </row>
  </sheetData>
  <sheetProtection/>
  <protectedRanges>
    <protectedRange sqref="N6:IV6" name="Range1"/>
    <protectedRange sqref="A6:M6" name="Range5_1"/>
    <protectedRange sqref="A5:K5" name="Range1_2_1"/>
    <protectedRange sqref="A4:K4" name="Range1_2_2"/>
    <protectedRange sqref="A3:K3" name="Range1_2_3"/>
    <protectedRange sqref="A2:K2" name="Range1_2_4"/>
    <protectedRange sqref="E54:G54 F55:G55" name="Range24_1"/>
    <protectedRange sqref="F51:G51" name="Range22_1"/>
    <protectedRange sqref="F47:G48" name="Range20_1"/>
    <protectedRange sqref="E35:G36" name="Range16_1"/>
    <protectedRange sqref="F31:G31 E30:G30" name="Range12_1"/>
    <protectedRange sqref="F25:G25" name="Range10_1"/>
    <protectedRange sqref="F24:G24" name="Range8_1"/>
    <protectedRange sqref="E13:G13 F14:G15 I14" name="Range2_1"/>
    <protectedRange sqref="F16:G18" name="Range3_1"/>
    <protectedRange sqref="F27:G28" name="Range11_1"/>
    <protectedRange sqref="F32:G33 J33" name="Range13_1"/>
    <protectedRange sqref="F37:G43 L42" name="Range17_1"/>
    <protectedRange sqref="E45:G45 F46:G46" name="Range19"/>
    <protectedRange sqref="F50:G50" name="Range21_1"/>
    <protectedRange sqref="F52:G52" name="Range23_1"/>
    <protectedRange sqref="I55:J55 L55:M55 H54:M54" name="Range24_2"/>
    <protectedRange sqref="I51:J51 L51:M51" name="Range22_2"/>
    <protectedRange sqref="I47:J48 L47:M48" name="Range20_2"/>
    <protectedRange sqref="H35:M36" name="Range16_2"/>
    <protectedRange sqref="I31:J31 H30:M30 L31:M31" name="Range12_2"/>
    <protectedRange sqref="I25:J25 L25:M25" name="Range10_2"/>
    <protectedRange sqref="L24:M24 I24:J24" name="Range8_2"/>
    <protectedRange sqref="I15:J15 H13:M13 L14:M15 J14" name="Range2_2"/>
    <protectedRange sqref="I16:J18 L16:M18" name="Range3_2"/>
    <protectedRange sqref="I27:J28 L27:M28" name="Range11_2"/>
    <protectedRange sqref="I32:J32 L32:M33 I33" name="Range13_2"/>
    <protectedRange sqref="L37:M41 I37:J43 L43:M43 M42" name="Range17_2"/>
    <protectedRange sqref="I46:J46 H45:M45 L46:M46" name="Range19_1"/>
    <protectedRange sqref="L50:M50 I50:J50" name="Range21_2"/>
    <protectedRange sqref="I52:J52 L52:M52" name="Range23_2"/>
  </protectedRanges>
  <mergeCells count="15">
    <mergeCell ref="A2:M2"/>
    <mergeCell ref="A1:M1"/>
    <mergeCell ref="A6:M6"/>
    <mergeCell ref="B7:B9"/>
    <mergeCell ref="C7:C9"/>
    <mergeCell ref="D7:D9"/>
    <mergeCell ref="H7:J7"/>
    <mergeCell ref="K7:M7"/>
    <mergeCell ref="A7:A9"/>
    <mergeCell ref="D58:J58"/>
    <mergeCell ref="D60:J60"/>
    <mergeCell ref="E7:G7"/>
    <mergeCell ref="A5:M5"/>
    <mergeCell ref="A4:M4"/>
    <mergeCell ref="A3:M3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2019-03-25T07:39:57Z</cp:lastPrinted>
  <dcterms:created xsi:type="dcterms:W3CDTF">2009-05-04T09:47:57Z</dcterms:created>
  <dcterms:modified xsi:type="dcterms:W3CDTF">2019-03-29T06:14:00Z</dcterms:modified>
  <cp:category/>
  <cp:version/>
  <cp:contentType/>
  <cp:contentStatus/>
</cp:coreProperties>
</file>