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8175" tabRatio="691" activeTab="1"/>
  </bookViews>
  <sheets>
    <sheet name="Sheet1" sheetId="1" r:id="rId1"/>
    <sheet name="F 1" sheetId="2" r:id="rId2"/>
    <sheet name="F 2" sheetId="3" r:id="rId3"/>
    <sheet name="Sheet2" sheetId="4" r:id="rId4"/>
  </sheets>
  <calcPr calcId="145621" fullPrecision="0"/>
</workbook>
</file>

<file path=xl/calcChain.xml><?xml version="1.0" encoding="utf-8"?>
<calcChain xmlns="http://schemas.openxmlformats.org/spreadsheetml/2006/main">
  <c r="H4" i="4" l="1"/>
  <c r="B42" i="2"/>
  <c r="B38" i="2"/>
  <c r="C20" i="2"/>
  <c r="B20" i="2"/>
  <c r="A1" i="2"/>
  <c r="C6" i="3" l="1"/>
  <c r="C11" i="3" l="1"/>
  <c r="C15" i="3" s="1"/>
  <c r="C19" i="3" s="1"/>
  <c r="C21" i="3" s="1"/>
  <c r="B6" i="3"/>
  <c r="B11" i="3" s="1"/>
  <c r="B15" i="3" s="1"/>
  <c r="I23" i="3"/>
  <c r="J21" i="3"/>
  <c r="I15" i="3"/>
  <c r="B24" i="2"/>
  <c r="I7" i="3"/>
  <c r="J5" i="3"/>
  <c r="B14" i="2"/>
  <c r="A1" i="3"/>
  <c r="B31" i="2"/>
  <c r="C14" i="2"/>
  <c r="C24" i="2"/>
  <c r="C31" i="2"/>
  <c r="L10" i="3" s="1"/>
  <c r="C38" i="2"/>
  <c r="C43" i="2"/>
  <c r="C44" i="2" l="1"/>
  <c r="C45" i="2" s="1"/>
  <c r="B25" i="2"/>
  <c r="C25" i="2"/>
  <c r="B19" i="3"/>
  <c r="H13" i="3"/>
  <c r="I19" i="3"/>
  <c r="L12" i="3"/>
  <c r="L6" i="3" l="1"/>
  <c r="J17" i="3"/>
  <c r="B21" i="3"/>
  <c r="L8" i="3"/>
  <c r="B43" i="2"/>
  <c r="I11" i="3" s="1"/>
  <c r="H9" i="3" l="1"/>
  <c r="B44" i="2"/>
  <c r="B45" i="2" s="1"/>
</calcChain>
</file>

<file path=xl/sharedStrings.xml><?xml version="1.0" encoding="utf-8"?>
<sst xmlns="http://schemas.openxmlformats.org/spreadsheetml/2006/main" count="102" uniqueCount="95">
  <si>
    <t>ԱԿՏԻՎՆԵՐ</t>
  </si>
  <si>
    <t>Ոչ ընթացիկ ակտիվներ</t>
  </si>
  <si>
    <t>Հիմնական միջոցներ</t>
  </si>
  <si>
    <t>Ոչ ընթացիկ ակտիվների գծով կանխավճարներ</t>
  </si>
  <si>
    <t>Հետաձգված հարկային ակտիվներ</t>
  </si>
  <si>
    <t>Շահութահարկի գծով ոչ ընթացիկ կանխավճար</t>
  </si>
  <si>
    <t>Այլ ոչ ընթացիկ ակտիվներ</t>
  </si>
  <si>
    <t>Ընթացիկ ակտիվներ</t>
  </si>
  <si>
    <t>Պաշարներ</t>
  </si>
  <si>
    <t>Տրամադրված փոխառություններ</t>
  </si>
  <si>
    <t>Առևտրային և այլ դեբիտորական պարտքեր</t>
  </si>
  <si>
    <t>Շահութահարկի գծով կանխավճար</t>
  </si>
  <si>
    <t>Ավանդներ բանկերում</t>
  </si>
  <si>
    <t>Դրամական միջոցներ և դրանց համարժեքներ</t>
  </si>
  <si>
    <t>ՍԵՓԱԿԱՆ ԿԱՊԻՏԱԼ</t>
  </si>
  <si>
    <t>Կանոնադրական կապիտալ</t>
  </si>
  <si>
    <t>ՊԱՐՏԱՎՈՐՈՒԹՅՈՒՆՆԵՐ</t>
  </si>
  <si>
    <t>Ոչ ընթացիկ պարտավորություններ</t>
  </si>
  <si>
    <t>Վարկեր և փողառություններ</t>
  </si>
  <si>
    <t>Ակտիվներին վերաբերող շնորհներ</t>
  </si>
  <si>
    <t>Ընթացիկ պարտավորություններ</t>
  </si>
  <si>
    <t>Առևտրային և այլ կրեդիտորական պարտքեր</t>
  </si>
  <si>
    <t>Հասույթ</t>
  </si>
  <si>
    <t>Վաճառքի ինքնարժեք</t>
  </si>
  <si>
    <t>Համախառն շահույթ(վնաս)</t>
  </si>
  <si>
    <t>Այլ գործառնական եկամուտ</t>
  </si>
  <si>
    <t xml:space="preserve">Ընդհանուր և վարչական ծախսեր </t>
  </si>
  <si>
    <t>Այլ գործառնական ծախսեր</t>
  </si>
  <si>
    <t>Գործառնական շահույթ(վնաս)</t>
  </si>
  <si>
    <t>Ֆինանսական եկամուտ</t>
  </si>
  <si>
    <t>Ֆինանսական ծախսեր</t>
  </si>
  <si>
    <t>Շահույթ(վնաս) մինչև հարկումը</t>
  </si>
  <si>
    <t>Ֆինանսական վիճակի մասին հաշվետվություն</t>
  </si>
  <si>
    <t>Ֆինանսական հաշվետվություն</t>
  </si>
  <si>
    <t xml:space="preserve">Ֆինանսական հաշվետվության միջազգային </t>
  </si>
  <si>
    <t>ստանդարտներին համապատասխան</t>
  </si>
  <si>
    <t>Գլխավոր հաշվապահ</t>
  </si>
  <si>
    <t>Ֆինանսական արդյունքների մասին հաշվետվություն</t>
  </si>
  <si>
    <t>Ընդամենը ոչ ընթացիկ ակտիվներ</t>
  </si>
  <si>
    <t>Ընդամենը ընթացիկ ակտիվներ</t>
  </si>
  <si>
    <t>Ընդամենը ակտիվներ</t>
  </si>
  <si>
    <t>Ընդամենը սեփական կապիտալ</t>
  </si>
  <si>
    <t>Ընդամենը ոչ ընթացիկ պարտավորություններ</t>
  </si>
  <si>
    <t>Ընդամենը ընթացիկ պարտավորություններ</t>
  </si>
  <si>
    <t>Ընդամենը պարտավորություններ</t>
  </si>
  <si>
    <t xml:space="preserve">Ընդամենը պարտավորություններ և
սեփական կապիտալ
</t>
  </si>
  <si>
    <t>հազ. ՀՀ դրամ</t>
  </si>
  <si>
    <t>Կազմակերպության ղեկավար</t>
  </si>
  <si>
    <t>Վաճառքի համար մատչելի ոչ ընթացիկ ֆինանսական ներդրումներ</t>
  </si>
  <si>
    <t>Վաճառքի համար մատչելի ընթացիկ ֆինանսական ներդրումներ</t>
  </si>
  <si>
    <t>Ընդամենը ժամանակաշրջանի համապարփակ շահույթ/(վնաս)</t>
  </si>
  <si>
    <t>Կուտակված շահույթ/վնաս</t>
  </si>
  <si>
    <t>Շահութահարկի գծով ծախս/փոխհատուցում</t>
  </si>
  <si>
    <t>Պաշարների շրջանառելիության գործակից օրերով</t>
  </si>
  <si>
    <t xml:space="preserve">Պաշարների շրջանառելիության գործակից </t>
  </si>
  <si>
    <t>Արագ իրացվելիության գործակից</t>
  </si>
  <si>
    <t>Ընթացիկ իրացվելիության գործակից</t>
  </si>
  <si>
    <t>Համախառն շահույթի տոկոս</t>
  </si>
  <si>
    <t>Հասույթի փոփոխությունը տոկոսներով</t>
  </si>
  <si>
    <t>Զուտ շահույթը որպես տոկոս հասույթի նկատմամբ</t>
  </si>
  <si>
    <t>Ներդրված կապիտալի շահութաբերություն</t>
  </si>
  <si>
    <t>Դտական պարտքերի հավաքման տևողությունը</t>
  </si>
  <si>
    <t>Կտական պարտքերի միջին տևողությունը</t>
  </si>
  <si>
    <t>Եկամտաբերություն</t>
  </si>
  <si>
    <t>Կապիտալի կառուցվածքի գործակից</t>
  </si>
  <si>
    <t>Ֆինանսական ինքնուրույնության գործակից</t>
  </si>
  <si>
    <t>31.12.2013 թ</t>
  </si>
  <si>
    <t>31.12.2014 թ</t>
  </si>
  <si>
    <t>01.01.2013-31.12.2013 թ</t>
  </si>
  <si>
    <t>01.01.2014-31.12.2014 թ</t>
  </si>
  <si>
    <t>2014թ. 12 ամիս</t>
  </si>
  <si>
    <t>Շահույթ(վնաս) 2014թ. 12 ամսվա համար</t>
  </si>
  <si>
    <t>Տիգրան Մեջլումյան</t>
  </si>
  <si>
    <t>Սիրանուշ Գրիգորյան</t>
  </si>
  <si>
    <t>ԻՆՎԵՍԹՄԵՆՏ ՍԹՐԱՏԵՋԻՔ ՓԲԸ</t>
  </si>
  <si>
    <t>²ñï³¹ñ³ÝùÇ, ³åñ³ÝùÝ»ñÇ, ³ßË³ï³Ýù­Ý»ñÇ, Í³é³ÛáõÃÛáõÝÝ»ñÇ Çñ³óáõÙÇó Ñ³ëáõÛÃ</t>
  </si>
  <si>
    <t xml:space="preserve">Æñ³óí³Í ³ñï³¹ñ³ÝùÇ, ³åñ³ÝùÝ»ñÇ, ³ß­­Ë³­ï³ÝùÝ»ñÇ,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</si>
  <si>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</si>
  <si>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</si>
  <si>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</si>
  <si>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³ßË³ï³ÝùÝ»­ñÇ, Í³é³ÛáõÃÛáõÝÝ»ñÇ Çñ³óáõÙÇó ß³ÑáõÛÃ (íÝ³ë)</t>
  </si>
  <si>
    <t>¶áñÍ³éÝ³Ï³Ý ³ÛÉ »Ï³ÙáõïÝ»ñ, ³Û¹ ÃíáõÙª</t>
  </si>
  <si>
    <t>¶áñÍ³éÝ³Ï³Ý ³ÛÉ Í³Ëë»ñ, ³Û¹ ÃíáõÙª</t>
  </si>
  <si>
    <t>¶áñÍ³éÝ³Ï³Ý ß³ÑáõÛÃ (íÝ³ë)</t>
  </si>
  <si>
    <t>üÇÝ³Ýë³Ï³Ý Í³Ëë»ñ</t>
  </si>
  <si>
    <t xml:space="preserve">´³ÅÝ»­Ù³ëÝ³Ï­óáõÃÛ³Ý Ù»Ãá¹áí Ñ³ßí³éíáÕ Ý»ñ¹ñáõÙÝ»ñÇ ·Íáí ß³ÑáõÛÃ (íÝ³ë) </t>
  </si>
  <si>
    <t>ÀÝ¹Ñ³ïíáÕ ·áñÍ³éÝáõÃÛ³ÝÁ í»ñ³·ñ»ÉÇ ³Ï­ïÇíÝ»ñÇ í³×³éùÝ»ñÇó ¨ å³ñï³­íáñáõ­ÃÛáõÝ­Ý»­ñÇ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</si>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</sst>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rgb="FF000000"/>
      <name val="Arial Unicode"/>
      <family val="2"/>
      <charset val="204"/>
    </font>
    <font>
      <sz val="10"/>
      <color theme="1"/>
      <name val="Arial Unicode"/>
      <family val="2"/>
      <charset val="204"/>
    </font>
    <font>
      <b/>
      <sz val="9"/>
      <color theme="1"/>
      <name val="Times Armenian"/>
      <family val="1"/>
    </font>
    <font>
      <sz val="9"/>
      <color theme="1"/>
      <name val="Times Armenian"/>
      <family val="1"/>
    </font>
    <font>
      <sz val="10"/>
      <color rgb="FFFF0000"/>
      <name val="Arial Unicode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vertical="top" wrapText="1"/>
    </xf>
    <xf numFmtId="0" fontId="0" fillId="0" borderId="0" xfId="0" applyBorder="1"/>
    <xf numFmtId="0" fontId="0" fillId="0" borderId="4" xfId="0" applyBorder="1"/>
    <xf numFmtId="3" fontId="0" fillId="0" borderId="0" xfId="0" applyNumberFormat="1"/>
    <xf numFmtId="3" fontId="0" fillId="0" borderId="0" xfId="0" applyNumberFormat="1" applyBorder="1"/>
    <xf numFmtId="0" fontId="0" fillId="0" borderId="0" xfId="0" applyFill="1"/>
    <xf numFmtId="3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/>
    <xf numFmtId="41" fontId="0" fillId="0" borderId="0" xfId="0" applyNumberFormat="1" applyBorder="1"/>
    <xf numFmtId="41" fontId="3" fillId="0" borderId="1" xfId="0" applyNumberFormat="1" applyFont="1" applyBorder="1"/>
    <xf numFmtId="41" fontId="3" fillId="0" borderId="2" xfId="0" applyNumberFormat="1" applyFont="1" applyBorder="1"/>
    <xf numFmtId="41" fontId="3" fillId="0" borderId="4" xfId="0" applyNumberFormat="1" applyFont="1" applyBorder="1"/>
    <xf numFmtId="41" fontId="0" fillId="0" borderId="0" xfId="0" applyNumberFormat="1" applyFill="1"/>
    <xf numFmtId="41" fontId="0" fillId="0" borderId="3" xfId="0" applyNumberFormat="1" applyBorder="1"/>
    <xf numFmtId="41" fontId="3" fillId="0" borderId="0" xfId="0" applyNumberFormat="1" applyFont="1"/>
    <xf numFmtId="41" fontId="0" fillId="0" borderId="5" xfId="0" applyNumberFormat="1" applyBorder="1"/>
    <xf numFmtId="0" fontId="6" fillId="0" borderId="0" xfId="0" applyFont="1" applyFill="1" applyBorder="1"/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Border="1"/>
    <xf numFmtId="41" fontId="0" fillId="0" borderId="5" xfId="0" applyNumberFormat="1" applyFill="1" applyBorder="1"/>
    <xf numFmtId="0" fontId="7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/>
    <xf numFmtId="41" fontId="0" fillId="0" borderId="4" xfId="0" applyNumberFormat="1" applyBorder="1"/>
    <xf numFmtId="0" fontId="9" fillId="0" borderId="1" xfId="0" applyFont="1" applyFill="1" applyBorder="1"/>
    <xf numFmtId="41" fontId="0" fillId="2" borderId="0" xfId="0" applyNumberFormat="1" applyFill="1"/>
    <xf numFmtId="0" fontId="10" fillId="2" borderId="0" xfId="0" applyFont="1" applyFill="1"/>
    <xf numFmtId="0" fontId="6" fillId="2" borderId="0" xfId="0" quotePrefix="1" applyFont="1" applyFill="1"/>
    <xf numFmtId="41" fontId="2" fillId="0" borderId="5" xfId="0" applyNumberFormat="1" applyFont="1" applyBorder="1"/>
    <xf numFmtId="0" fontId="0" fillId="0" borderId="6" xfId="0" applyBorder="1"/>
    <xf numFmtId="2" fontId="0" fillId="0" borderId="6" xfId="0" applyNumberFormat="1" applyBorder="1"/>
    <xf numFmtId="2" fontId="0" fillId="0" borderId="0" xfId="0" applyNumberFormat="1"/>
    <xf numFmtId="41" fontId="1" fillId="0" borderId="5" xfId="0" applyNumberFormat="1" applyFont="1" applyFill="1" applyBorder="1"/>
    <xf numFmtId="41" fontId="1" fillId="0" borderId="5" xfId="0" applyNumberFormat="1" applyFont="1" applyBorder="1"/>
    <xf numFmtId="0" fontId="6" fillId="3" borderId="0" xfId="0" quotePrefix="1" applyFont="1" applyFill="1"/>
    <xf numFmtId="3" fontId="12" fillId="0" borderId="0" xfId="0" applyNumberFormat="1" applyFont="1"/>
    <xf numFmtId="3" fontId="13" fillId="0" borderId="0" xfId="0" applyNumberFormat="1" applyFont="1"/>
    <xf numFmtId="4" fontId="13" fillId="0" borderId="0" xfId="0" applyNumberFormat="1" applyFont="1"/>
    <xf numFmtId="0" fontId="14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4" fontId="0" fillId="0" borderId="0" xfId="0" applyNumberFormat="1"/>
    <xf numFmtId="4" fontId="13" fillId="0" borderId="14" xfId="0" applyNumberFormat="1" applyFont="1" applyBorder="1" applyAlignment="1">
      <alignment horizontal="righ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41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B12"/>
  <sheetViews>
    <sheetView zoomScale="120" zoomScaleNormal="120" workbookViewId="0">
      <selection activeCell="B5" sqref="B5"/>
    </sheetView>
  </sheetViews>
  <sheetFormatPr defaultRowHeight="15" x14ac:dyDescent="0.25"/>
  <cols>
    <col min="2" max="2" width="61.85546875" bestFit="1" customWidth="1"/>
  </cols>
  <sheetData>
    <row r="4" spans="2:2" ht="21" x14ac:dyDescent="0.35">
      <c r="B4" s="34" t="s">
        <v>74</v>
      </c>
    </row>
    <row r="5" spans="2:2" ht="20.25" x14ac:dyDescent="0.3">
      <c r="B5" s="1"/>
    </row>
    <row r="6" spans="2:2" ht="20.25" x14ac:dyDescent="0.3">
      <c r="B6" s="1" t="s">
        <v>33</v>
      </c>
    </row>
    <row r="7" spans="2:2" ht="20.25" x14ac:dyDescent="0.3">
      <c r="B7" s="1"/>
    </row>
    <row r="8" spans="2:2" ht="15.75" x14ac:dyDescent="0.25">
      <c r="B8" s="3" t="s">
        <v>34</v>
      </c>
    </row>
    <row r="9" spans="2:2" ht="15.75" x14ac:dyDescent="0.25">
      <c r="B9" s="3" t="s">
        <v>35</v>
      </c>
    </row>
    <row r="12" spans="2:2" ht="20.25" x14ac:dyDescent="0.3">
      <c r="B12" s="1" t="s">
        <v>70</v>
      </c>
    </row>
  </sheetData>
  <phoneticPr fontId="11" type="noConversion"/>
  <printOptions horizontalCentered="1" verticalCentered="1"/>
  <pageMargins left="0.7" right="0.7" top="0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G49"/>
  <sheetViews>
    <sheetView tabSelected="1" workbookViewId="0">
      <selection activeCell="G63" sqref="G63"/>
    </sheetView>
  </sheetViews>
  <sheetFormatPr defaultRowHeight="15" x14ac:dyDescent="0.25"/>
  <cols>
    <col min="1" max="1" width="56.42578125" customWidth="1"/>
    <col min="2" max="2" width="13.7109375" style="12" bestFit="1" customWidth="1"/>
    <col min="3" max="3" width="17.42578125" style="12" bestFit="1" customWidth="1"/>
    <col min="4" max="5" width="16.28515625" bestFit="1" customWidth="1"/>
    <col min="6" max="6" width="17" bestFit="1" customWidth="1"/>
    <col min="7" max="7" width="15.85546875" customWidth="1"/>
  </cols>
  <sheetData>
    <row r="1" spans="1:7" ht="15.75" x14ac:dyDescent="0.25">
      <c r="A1" s="42" t="str">
        <f>Sheet1!B4</f>
        <v>ԻՆՎԵՍԹՄԵՆՏ ՍԹՐԱՏԵՋԻՔ ՓԲԸ</v>
      </c>
    </row>
    <row r="2" spans="1:7" ht="15.75" x14ac:dyDescent="0.25">
      <c r="A2" s="21" t="s">
        <v>32</v>
      </c>
      <c r="B2" s="13"/>
      <c r="C2" s="13"/>
    </row>
    <row r="3" spans="1:7" ht="30" customHeight="1" x14ac:dyDescent="0.25">
      <c r="A3" s="32" t="s">
        <v>46</v>
      </c>
      <c r="B3" s="14" t="s">
        <v>67</v>
      </c>
      <c r="C3" s="14" t="s">
        <v>66</v>
      </c>
    </row>
    <row r="4" spans="1:7" ht="7.5" customHeight="1" x14ac:dyDescent="0.25"/>
    <row r="5" spans="1:7" x14ac:dyDescent="0.25">
      <c r="A5" s="4" t="s">
        <v>0</v>
      </c>
    </row>
    <row r="6" spans="1:7" ht="5.25" customHeight="1" x14ac:dyDescent="0.25">
      <c r="A6" s="4"/>
    </row>
    <row r="7" spans="1:7" x14ac:dyDescent="0.25">
      <c r="A7" s="2" t="s">
        <v>1</v>
      </c>
    </row>
    <row r="8" spans="1:7" x14ac:dyDescent="0.25">
      <c r="A8" s="5" t="s">
        <v>2</v>
      </c>
      <c r="B8" s="12">
        <v>1209349</v>
      </c>
      <c r="C8" s="12">
        <v>1315403</v>
      </c>
      <c r="F8" s="12"/>
      <c r="G8" s="12"/>
    </row>
    <row r="9" spans="1:7" x14ac:dyDescent="0.25">
      <c r="A9" s="5" t="s">
        <v>3</v>
      </c>
    </row>
    <row r="10" spans="1:7" ht="25.5" x14ac:dyDescent="0.25">
      <c r="A10" s="5" t="s">
        <v>48</v>
      </c>
    </row>
    <row r="11" spans="1:7" x14ac:dyDescent="0.25">
      <c r="A11" s="5" t="s">
        <v>4</v>
      </c>
    </row>
    <row r="12" spans="1:7" x14ac:dyDescent="0.25">
      <c r="A12" s="5" t="s">
        <v>5</v>
      </c>
    </row>
    <row r="13" spans="1:7" x14ac:dyDescent="0.25">
      <c r="A13" s="24" t="s">
        <v>6</v>
      </c>
      <c r="C13" s="43"/>
    </row>
    <row r="14" spans="1:7" ht="15.75" thickBot="1" x14ac:dyDescent="0.3">
      <c r="A14" s="22" t="s">
        <v>38</v>
      </c>
      <c r="B14" s="15">
        <f>SUM(B8:B13)</f>
        <v>1209349</v>
      </c>
      <c r="C14" s="15">
        <f>SUM(C8:C13)</f>
        <v>1315403</v>
      </c>
    </row>
    <row r="15" spans="1:7" ht="8.25" customHeight="1" x14ac:dyDescent="0.25">
      <c r="B15" s="17"/>
      <c r="C15" s="17"/>
    </row>
    <row r="16" spans="1:7" x14ac:dyDescent="0.25">
      <c r="A16" s="2" t="s">
        <v>7</v>
      </c>
      <c r="B16" s="17"/>
      <c r="C16" s="17"/>
    </row>
    <row r="17" spans="1:7" x14ac:dyDescent="0.25">
      <c r="A17" s="5" t="s">
        <v>8</v>
      </c>
      <c r="B17" s="17"/>
      <c r="C17" s="43"/>
      <c r="G17" s="12"/>
    </row>
    <row r="18" spans="1:7" ht="25.5" x14ac:dyDescent="0.25">
      <c r="A18" s="5" t="s">
        <v>49</v>
      </c>
      <c r="B18" s="17"/>
      <c r="C18" s="17"/>
    </row>
    <row r="19" spans="1:7" x14ac:dyDescent="0.25">
      <c r="A19" s="5" t="s">
        <v>9</v>
      </c>
      <c r="B19" s="17"/>
      <c r="C19" s="17"/>
    </row>
    <row r="20" spans="1:7" x14ac:dyDescent="0.25">
      <c r="A20" s="5" t="s">
        <v>10</v>
      </c>
      <c r="B20" s="17">
        <f>50825.4+53360</f>
        <v>104185</v>
      </c>
      <c r="C20" s="43">
        <f>14751.4+27120+184740+2041</f>
        <v>228652</v>
      </c>
      <c r="F20" s="12"/>
      <c r="G20" s="8"/>
    </row>
    <row r="21" spans="1:7" x14ac:dyDescent="0.25">
      <c r="A21" s="5" t="s">
        <v>11</v>
      </c>
      <c r="B21" s="17"/>
      <c r="C21" s="17"/>
    </row>
    <row r="22" spans="1:7" x14ac:dyDescent="0.25">
      <c r="A22" s="5" t="s">
        <v>12</v>
      </c>
      <c r="B22" s="17"/>
      <c r="C22" s="17"/>
    </row>
    <row r="23" spans="1:7" x14ac:dyDescent="0.25">
      <c r="A23" s="24" t="s">
        <v>13</v>
      </c>
      <c r="B23" s="26">
        <v>66</v>
      </c>
      <c r="C23" s="43">
        <v>989</v>
      </c>
    </row>
    <row r="24" spans="1:7" ht="15.75" thickBot="1" x14ac:dyDescent="0.3">
      <c r="A24" s="22" t="s">
        <v>39</v>
      </c>
      <c r="B24" s="15">
        <f>SUM(B17:B23)</f>
        <v>104251</v>
      </c>
      <c r="C24" s="15">
        <f>SUM(C17:C23)</f>
        <v>229641</v>
      </c>
    </row>
    <row r="25" spans="1:7" ht="15.75" thickBot="1" x14ac:dyDescent="0.3">
      <c r="A25" s="23" t="s">
        <v>40</v>
      </c>
      <c r="B25" s="16">
        <f>B14+B24</f>
        <v>1313600</v>
      </c>
      <c r="C25" s="16">
        <f>C14+C24</f>
        <v>1545044</v>
      </c>
    </row>
    <row r="26" spans="1:7" ht="11.25" customHeight="1" x14ac:dyDescent="0.25"/>
    <row r="27" spans="1:7" x14ac:dyDescent="0.25">
      <c r="A27" s="4" t="s">
        <v>14</v>
      </c>
    </row>
    <row r="28" spans="1:7" ht="12" customHeight="1" x14ac:dyDescent="0.25"/>
    <row r="29" spans="1:7" x14ac:dyDescent="0.25">
      <c r="A29" s="5" t="s">
        <v>15</v>
      </c>
      <c r="B29" s="12">
        <v>1367640</v>
      </c>
      <c r="C29" s="12">
        <v>1367640</v>
      </c>
    </row>
    <row r="30" spans="1:7" x14ac:dyDescent="0.25">
      <c r="A30" s="24" t="s">
        <v>51</v>
      </c>
      <c r="B30" s="26">
        <v>-173317</v>
      </c>
      <c r="C30" s="26">
        <v>-108348</v>
      </c>
      <c r="E30" s="12"/>
      <c r="F30" s="12"/>
    </row>
    <row r="31" spans="1:7" ht="15.75" thickBot="1" x14ac:dyDescent="0.3">
      <c r="A31" s="22" t="s">
        <v>41</v>
      </c>
      <c r="B31" s="15">
        <f>SUM(B29:B30)</f>
        <v>1194323</v>
      </c>
      <c r="C31" s="15">
        <f>SUM(C29:C30)</f>
        <v>1259292</v>
      </c>
    </row>
    <row r="33" spans="1:7" x14ac:dyDescent="0.25">
      <c r="A33" s="4" t="s">
        <v>16</v>
      </c>
    </row>
    <row r="35" spans="1:7" x14ac:dyDescent="0.25">
      <c r="A35" s="2" t="s">
        <v>17</v>
      </c>
    </row>
    <row r="36" spans="1:7" x14ac:dyDescent="0.25">
      <c r="A36" s="5" t="s">
        <v>18</v>
      </c>
      <c r="B36" s="12">
        <v>92150</v>
      </c>
      <c r="C36" s="12">
        <v>94000</v>
      </c>
      <c r="D36" s="12"/>
      <c r="E36" s="12"/>
      <c r="F36" s="12"/>
      <c r="G36" s="12"/>
    </row>
    <row r="37" spans="1:7" x14ac:dyDescent="0.25">
      <c r="A37" s="24" t="s">
        <v>19</v>
      </c>
      <c r="C37" s="20"/>
      <c r="D37" s="12"/>
      <c r="E37" s="12"/>
      <c r="F37" s="12"/>
      <c r="G37" s="12"/>
    </row>
    <row r="38" spans="1:7" ht="15.75" thickBot="1" x14ac:dyDescent="0.3">
      <c r="A38" s="22" t="s">
        <v>42</v>
      </c>
      <c r="B38" s="15">
        <f>SUM(B36:B37)</f>
        <v>92150</v>
      </c>
      <c r="C38" s="15">
        <f>SUM(C36:C37)</f>
        <v>94000</v>
      </c>
      <c r="E38" s="12"/>
    </row>
    <row r="39" spans="1:7" ht="12" customHeight="1" x14ac:dyDescent="0.25"/>
    <row r="40" spans="1:7" x14ac:dyDescent="0.25">
      <c r="A40" s="2" t="s">
        <v>20</v>
      </c>
    </row>
    <row r="41" spans="1:7" x14ac:dyDescent="0.25">
      <c r="A41" s="5" t="s">
        <v>18</v>
      </c>
      <c r="B41" s="17">
        <v>0</v>
      </c>
      <c r="C41" s="17">
        <v>0</v>
      </c>
      <c r="D41" s="12"/>
      <c r="E41" s="12"/>
      <c r="F41" s="12"/>
      <c r="G41" s="12"/>
    </row>
    <row r="42" spans="1:7" x14ac:dyDescent="0.25">
      <c r="A42" s="24" t="s">
        <v>21</v>
      </c>
      <c r="B42" s="20">
        <f>2462+24665</f>
        <v>27127</v>
      </c>
      <c r="C42" s="26">
        <v>191752</v>
      </c>
      <c r="D42" s="12"/>
      <c r="E42" s="12"/>
      <c r="F42" s="12"/>
      <c r="G42" s="12"/>
    </row>
    <row r="43" spans="1:7" ht="15.75" thickBot="1" x14ac:dyDescent="0.3">
      <c r="A43" s="22" t="s">
        <v>43</v>
      </c>
      <c r="B43" s="15">
        <f>SUM(B41:B42)</f>
        <v>27127</v>
      </c>
      <c r="C43" s="15">
        <f>SUM(C41:C42)</f>
        <v>191752</v>
      </c>
    </row>
    <row r="44" spans="1:7" ht="15.75" thickBot="1" x14ac:dyDescent="0.3">
      <c r="A44" s="23" t="s">
        <v>44</v>
      </c>
      <c r="B44" s="16">
        <f>+B38+B43</f>
        <v>119277</v>
      </c>
      <c r="C44" s="16">
        <f>C38+C43</f>
        <v>285752</v>
      </c>
    </row>
    <row r="45" spans="1:7" ht="39" thickBot="1" x14ac:dyDescent="0.3">
      <c r="A45" s="23" t="s">
        <v>45</v>
      </c>
      <c r="B45" s="16">
        <f>B31+B44</f>
        <v>1313600</v>
      </c>
      <c r="C45" s="16">
        <f>C31+C44</f>
        <v>1545044</v>
      </c>
    </row>
    <row r="46" spans="1:7" x14ac:dyDescent="0.25">
      <c r="G46" s="12"/>
    </row>
    <row r="47" spans="1:7" x14ac:dyDescent="0.25">
      <c r="A47" s="10" t="s">
        <v>47</v>
      </c>
      <c r="B47" s="66" t="s">
        <v>72</v>
      </c>
      <c r="C47" s="66"/>
      <c r="G47" s="12"/>
    </row>
    <row r="48" spans="1:7" ht="11.25" customHeight="1" x14ac:dyDescent="0.25">
      <c r="A48" s="10"/>
      <c r="B48" s="33"/>
      <c r="C48" s="33"/>
    </row>
    <row r="49" spans="1:3" x14ac:dyDescent="0.25">
      <c r="A49" s="10" t="s">
        <v>36</v>
      </c>
      <c r="B49" s="66" t="s">
        <v>73</v>
      </c>
      <c r="C49" s="66"/>
    </row>
  </sheetData>
  <mergeCells count="2">
    <mergeCell ref="B47:C47"/>
    <mergeCell ref="B49:C49"/>
  </mergeCells>
  <phoneticPr fontId="11" type="noConversion"/>
  <pageMargins left="0.59" right="0.18" top="0.17" bottom="0.18" header="0.17" footer="0.18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P25"/>
  <sheetViews>
    <sheetView topLeftCell="A12" workbookViewId="0">
      <selection activeCell="P36" sqref="P36"/>
    </sheetView>
  </sheetViews>
  <sheetFormatPr defaultRowHeight="15" x14ac:dyDescent="0.25"/>
  <cols>
    <col min="1" max="1" width="62.140625" customWidth="1"/>
    <col min="2" max="2" width="14.28515625" style="8" customWidth="1"/>
    <col min="3" max="3" width="12.7109375" customWidth="1"/>
    <col min="4" max="4" width="12.5703125" hidden="1" customWidth="1"/>
    <col min="5" max="5" width="13.42578125" hidden="1" customWidth="1"/>
    <col min="6" max="9" width="9.140625" hidden="1" customWidth="1"/>
    <col min="10" max="10" width="6.28515625" hidden="1" customWidth="1"/>
    <col min="11" max="11" width="39.7109375" hidden="1" customWidth="1"/>
    <col min="12" max="12" width="9.140625" hidden="1" customWidth="1"/>
    <col min="16" max="16" width="10.7109375" bestFit="1" customWidth="1"/>
  </cols>
  <sheetData>
    <row r="1" spans="1:16" ht="15.75" x14ac:dyDescent="0.25">
      <c r="A1" s="35" t="str">
        <f>Sheet1!B4</f>
        <v>ԻՆՎԵՍԹՄԵՆՏ ՍԹՐԱՏԵՋԻՔ ՓԲԸ</v>
      </c>
    </row>
    <row r="2" spans="1:16" ht="15.75" x14ac:dyDescent="0.25">
      <c r="A2" s="21" t="s">
        <v>37</v>
      </c>
      <c r="B2" s="9"/>
      <c r="C2" s="6"/>
    </row>
    <row r="3" spans="1:16" ht="30" x14ac:dyDescent="0.25">
      <c r="A3" s="32" t="s">
        <v>46</v>
      </c>
      <c r="B3" s="11" t="s">
        <v>69</v>
      </c>
      <c r="C3" s="11" t="s">
        <v>68</v>
      </c>
    </row>
    <row r="4" spans="1:16" x14ac:dyDescent="0.25">
      <c r="A4" s="27" t="s">
        <v>22</v>
      </c>
      <c r="B4" s="44"/>
      <c r="C4" s="18"/>
    </row>
    <row r="5" spans="1:16" x14ac:dyDescent="0.25">
      <c r="A5" s="24" t="s">
        <v>23</v>
      </c>
      <c r="B5" s="20"/>
      <c r="C5" s="20"/>
      <c r="E5" s="37" t="s">
        <v>53</v>
      </c>
      <c r="F5" s="37"/>
      <c r="G5" s="37"/>
      <c r="H5" s="37"/>
      <c r="I5" s="37"/>
      <c r="J5" s="38" t="e">
        <f>(-B5/(('F 1'!B17+'F 1'!C17)/2))*90</f>
        <v>#DIV/0!</v>
      </c>
    </row>
    <row r="6" spans="1:16" ht="15.75" thickBot="1" x14ac:dyDescent="0.3">
      <c r="A6" s="29" t="s">
        <v>24</v>
      </c>
      <c r="B6" s="15">
        <f>SUM(B4:B5)</f>
        <v>0</v>
      </c>
      <c r="C6" s="15">
        <f>SUM(C4:C5)</f>
        <v>0</v>
      </c>
      <c r="K6" t="s">
        <v>63</v>
      </c>
      <c r="L6" s="39">
        <f>B19/'F 1'!C29</f>
        <v>-0.09</v>
      </c>
    </row>
    <row r="7" spans="1:16" x14ac:dyDescent="0.25">
      <c r="C7" s="8"/>
      <c r="E7" s="37" t="s">
        <v>54</v>
      </c>
      <c r="F7" s="37"/>
      <c r="G7" s="37"/>
      <c r="H7" s="37"/>
      <c r="I7" s="38" t="e">
        <f>(-B5/(('F 1'!B17+'F 1'!C17)/2))</f>
        <v>#DIV/0!</v>
      </c>
    </row>
    <row r="8" spans="1:16" x14ac:dyDescent="0.25">
      <c r="A8" s="5" t="s">
        <v>25</v>
      </c>
      <c r="B8" s="44">
        <v>49200</v>
      </c>
      <c r="C8" s="12">
        <v>45103</v>
      </c>
      <c r="K8" t="s">
        <v>60</v>
      </c>
      <c r="L8" s="39">
        <f>B19/'F 1'!C31</f>
        <v>-0.1</v>
      </c>
    </row>
    <row r="9" spans="1:16" x14ac:dyDescent="0.25">
      <c r="A9" s="5" t="s">
        <v>26</v>
      </c>
      <c r="B9" s="12">
        <v>-154808</v>
      </c>
      <c r="C9" s="12">
        <v>-146497</v>
      </c>
      <c r="E9" s="37" t="s">
        <v>55</v>
      </c>
      <c r="F9" s="37"/>
      <c r="G9" s="37"/>
      <c r="H9" s="38">
        <f>(('F 1'!B24-'F 1'!B17)/'F 1'!B43)</f>
        <v>3.84</v>
      </c>
    </row>
    <row r="10" spans="1:16" x14ac:dyDescent="0.25">
      <c r="A10" s="24" t="s">
        <v>27</v>
      </c>
      <c r="B10" s="40">
        <v>-3240.5</v>
      </c>
      <c r="C10" s="40">
        <v>-2405</v>
      </c>
      <c r="K10" t="s">
        <v>64</v>
      </c>
      <c r="L10" s="39">
        <f>'F 1'!C29/'F 1'!C31</f>
        <v>1.0900000000000001</v>
      </c>
    </row>
    <row r="11" spans="1:16" ht="15.75" thickBot="1" x14ac:dyDescent="0.3">
      <c r="A11" s="29" t="s">
        <v>28</v>
      </c>
      <c r="B11" s="15">
        <f>SUM(B6,B8:B10)</f>
        <v>-108849</v>
      </c>
      <c r="C11" s="15">
        <f>SUM(C6,C8:C10)</f>
        <v>-103799</v>
      </c>
      <c r="E11" s="37" t="s">
        <v>56</v>
      </c>
      <c r="F11" s="37"/>
      <c r="G11" s="37"/>
      <c r="H11" s="37"/>
      <c r="I11" s="38">
        <f>'F 1'!B24/'F 1'!B43</f>
        <v>3.84</v>
      </c>
      <c r="P11" s="45"/>
    </row>
    <row r="12" spans="1:16" x14ac:dyDescent="0.25">
      <c r="C12" s="8"/>
      <c r="K12" t="s">
        <v>65</v>
      </c>
      <c r="L12" s="12">
        <f>('F 1'!C31/('F 1'!C29+'F 1'!C31))</f>
        <v>0</v>
      </c>
    </row>
    <row r="13" spans="1:16" x14ac:dyDescent="0.25">
      <c r="A13" s="5" t="s">
        <v>29</v>
      </c>
      <c r="E13" s="37" t="s">
        <v>57</v>
      </c>
      <c r="F13" s="37"/>
      <c r="G13" s="37"/>
      <c r="H13" s="38" t="e">
        <f>B15/B4*100</f>
        <v>#DIV/0!</v>
      </c>
    </row>
    <row r="14" spans="1:16" x14ac:dyDescent="0.25">
      <c r="A14" s="24" t="s">
        <v>30</v>
      </c>
      <c r="B14" s="36">
        <v>-14618</v>
      </c>
      <c r="C14" s="41">
        <v>-218949</v>
      </c>
    </row>
    <row r="15" spans="1:16" ht="15.75" thickBot="1" x14ac:dyDescent="0.3">
      <c r="A15" s="29" t="s">
        <v>31</v>
      </c>
      <c r="B15" s="15">
        <f>+B14+B11</f>
        <v>-123467</v>
      </c>
      <c r="C15" s="15">
        <f>+C14+C11</f>
        <v>-322748</v>
      </c>
      <c r="E15" s="37" t="s">
        <v>58</v>
      </c>
      <c r="F15" s="37"/>
      <c r="G15" s="37"/>
      <c r="H15" s="37"/>
      <c r="I15" s="38" t="e">
        <f>((B4-C4)/C4)*100</f>
        <v>#DIV/0!</v>
      </c>
    </row>
    <row r="16" spans="1:16" x14ac:dyDescent="0.25">
      <c r="C16" s="8"/>
    </row>
    <row r="17" spans="1:10" x14ac:dyDescent="0.25">
      <c r="A17" s="5" t="s">
        <v>52</v>
      </c>
      <c r="B17" s="12">
        <v>-327</v>
      </c>
      <c r="C17" s="12"/>
      <c r="E17" s="37" t="s">
        <v>59</v>
      </c>
      <c r="F17" s="37"/>
      <c r="G17" s="37"/>
      <c r="H17" s="37"/>
      <c r="I17" s="37"/>
      <c r="J17" s="38" t="e">
        <f>((B19/B4)*100)</f>
        <v>#DIV/0!</v>
      </c>
    </row>
    <row r="18" spans="1:10" x14ac:dyDescent="0.25">
      <c r="A18" s="25"/>
      <c r="B18" s="20"/>
      <c r="C18" s="20"/>
    </row>
    <row r="19" spans="1:10" x14ac:dyDescent="0.25">
      <c r="A19" s="28" t="s">
        <v>71</v>
      </c>
      <c r="B19" s="19">
        <f>B15+B17</f>
        <v>-123794</v>
      </c>
      <c r="C19" s="19">
        <f>C15+C17</f>
        <v>-322748</v>
      </c>
      <c r="E19" s="37" t="s">
        <v>60</v>
      </c>
      <c r="F19" s="37"/>
      <c r="G19" s="37"/>
      <c r="H19" s="37"/>
      <c r="I19" s="38">
        <f>((B15/'F 1'!B29)*100)</f>
        <v>-9.0299999999999994</v>
      </c>
    </row>
    <row r="20" spans="1:10" ht="11.25" customHeight="1" thickBot="1" x14ac:dyDescent="0.3">
      <c r="A20" s="7"/>
      <c r="B20" s="31"/>
      <c r="C20" s="31"/>
    </row>
    <row r="21" spans="1:10" ht="15.75" thickBot="1" x14ac:dyDescent="0.3">
      <c r="A21" s="30" t="s">
        <v>50</v>
      </c>
      <c r="B21" s="16">
        <f>B19</f>
        <v>-123794</v>
      </c>
      <c r="C21" s="16">
        <f>C19</f>
        <v>-322748</v>
      </c>
      <c r="E21" s="37" t="s">
        <v>61</v>
      </c>
      <c r="F21" s="37"/>
      <c r="G21" s="37"/>
      <c r="H21" s="37"/>
      <c r="I21" s="37"/>
      <c r="J21" s="38">
        <f>26153/(132019/90)</f>
        <v>17.829999999999998</v>
      </c>
    </row>
    <row r="23" spans="1:10" x14ac:dyDescent="0.25">
      <c r="A23" s="10" t="s">
        <v>47</v>
      </c>
      <c r="B23" s="66" t="s">
        <v>72</v>
      </c>
      <c r="C23" s="66"/>
      <c r="E23" s="37" t="s">
        <v>62</v>
      </c>
      <c r="F23" s="37"/>
      <c r="G23" s="37"/>
      <c r="H23" s="37"/>
      <c r="I23" s="38">
        <f>44831/(58543/90)</f>
        <v>68.92</v>
      </c>
    </row>
    <row r="24" spans="1:10" x14ac:dyDescent="0.25">
      <c r="A24" s="10"/>
      <c r="B24" s="33"/>
      <c r="C24" s="33"/>
    </row>
    <row r="25" spans="1:10" x14ac:dyDescent="0.25">
      <c r="A25" s="10" t="s">
        <v>36</v>
      </c>
      <c r="B25" s="66" t="s">
        <v>73</v>
      </c>
      <c r="C25" s="66"/>
    </row>
  </sheetData>
  <mergeCells count="2">
    <mergeCell ref="B23:C23"/>
    <mergeCell ref="B25:C25"/>
  </mergeCells>
  <phoneticPr fontId="11" type="noConversion"/>
  <pageMargins left="0.4" right="0.41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4" sqref="C4:C5"/>
    </sheetView>
  </sheetViews>
  <sheetFormatPr defaultRowHeight="15" x14ac:dyDescent="0.25"/>
  <cols>
    <col min="1" max="1" width="26.7109375" customWidth="1"/>
    <col min="2" max="2" width="13" customWidth="1"/>
    <col min="3" max="3" width="17.7109375" customWidth="1"/>
    <col min="4" max="4" width="14.140625" customWidth="1"/>
    <col min="5" max="5" width="17.85546875" customWidth="1"/>
    <col min="6" max="6" width="15.7109375" customWidth="1"/>
    <col min="8" max="8" width="10.85546875" bestFit="1" customWidth="1"/>
  </cols>
  <sheetData>
    <row r="1" spans="1:8" ht="33.75" customHeight="1" thickTop="1" thickBot="1" x14ac:dyDescent="0.3">
      <c r="A1" s="46" t="s">
        <v>75</v>
      </c>
      <c r="B1" s="47">
        <v>10</v>
      </c>
      <c r="C1" s="48">
        <v>0</v>
      </c>
      <c r="D1" s="48">
        <v>0</v>
      </c>
      <c r="E1" s="48">
        <v>0</v>
      </c>
      <c r="F1" s="49">
        <v>0</v>
      </c>
    </row>
    <row r="2" spans="1:8" ht="33.75" customHeight="1" thickBot="1" x14ac:dyDescent="0.3">
      <c r="A2" s="50" t="s">
        <v>76</v>
      </c>
      <c r="B2" s="51">
        <v>20</v>
      </c>
      <c r="C2" s="52">
        <v>0</v>
      </c>
      <c r="D2" s="52">
        <v>0</v>
      </c>
      <c r="E2" s="52">
        <v>0</v>
      </c>
      <c r="F2" s="53">
        <v>0</v>
      </c>
    </row>
    <row r="3" spans="1:8" ht="33.75" customHeight="1" thickTop="1" thickBot="1" x14ac:dyDescent="0.3">
      <c r="A3" s="54" t="s">
        <v>77</v>
      </c>
      <c r="B3" s="55">
        <v>30</v>
      </c>
      <c r="C3" s="56">
        <v>0</v>
      </c>
      <c r="D3" s="56">
        <v>0</v>
      </c>
      <c r="E3" s="56">
        <v>0</v>
      </c>
      <c r="F3" s="57">
        <v>0</v>
      </c>
    </row>
    <row r="4" spans="1:8" ht="33.75" customHeight="1" thickBot="1" x14ac:dyDescent="0.3">
      <c r="A4" s="54" t="s">
        <v>78</v>
      </c>
      <c r="B4" s="55">
        <v>40</v>
      </c>
      <c r="C4" s="59">
        <v>-4173.3999999999996</v>
      </c>
      <c r="D4" s="64">
        <v>-15081.4</v>
      </c>
      <c r="E4" s="59">
        <v>-4173.3999999999996</v>
      </c>
      <c r="F4" s="60">
        <v>-15081.4</v>
      </c>
      <c r="H4" s="58">
        <f>+D4+D5</f>
        <v>-154807.6</v>
      </c>
    </row>
    <row r="5" spans="1:8" ht="33.75" customHeight="1" thickBot="1" x14ac:dyDescent="0.3">
      <c r="A5" s="61" t="s">
        <v>79</v>
      </c>
      <c r="B5" s="51">
        <v>50</v>
      </c>
      <c r="C5" s="62">
        <v>-142323.70000000001</v>
      </c>
      <c r="D5" s="65">
        <v>-139726.20000000001</v>
      </c>
      <c r="E5" s="62">
        <v>-142323.70000000001</v>
      </c>
      <c r="F5" s="63">
        <v>-139726.20000000001</v>
      </c>
    </row>
    <row r="6" spans="1:8" ht="52.5" customHeight="1" thickTop="1" thickBot="1" x14ac:dyDescent="0.3">
      <c r="A6" s="54" t="s">
        <v>80</v>
      </c>
      <c r="B6" s="55">
        <v>60</v>
      </c>
      <c r="C6" s="59">
        <v>-146497.1</v>
      </c>
      <c r="D6" s="59">
        <v>-154807.6</v>
      </c>
      <c r="E6" s="59">
        <v>-146497.1</v>
      </c>
      <c r="F6" s="60">
        <v>-154807.6</v>
      </c>
    </row>
    <row r="7" spans="1:8" ht="33.75" customHeight="1" thickBot="1" x14ac:dyDescent="0.3">
      <c r="A7" s="54" t="s">
        <v>81</v>
      </c>
      <c r="B7" s="55">
        <v>70</v>
      </c>
      <c r="C7" s="59">
        <v>45102.5</v>
      </c>
      <c r="D7" s="59">
        <v>49200</v>
      </c>
      <c r="E7" s="59">
        <v>45102.5</v>
      </c>
      <c r="F7" s="60">
        <v>49200</v>
      </c>
    </row>
    <row r="8" spans="1:8" ht="33.75" customHeight="1" thickBot="1" x14ac:dyDescent="0.3">
      <c r="A8" s="54"/>
      <c r="B8" s="55">
        <v>71</v>
      </c>
      <c r="C8" s="56">
        <v>0</v>
      </c>
      <c r="D8" s="56">
        <v>0</v>
      </c>
      <c r="E8" s="56">
        <v>0</v>
      </c>
      <c r="F8" s="57">
        <v>0</v>
      </c>
    </row>
    <row r="9" spans="1:8" ht="33.75" customHeight="1" thickBot="1" x14ac:dyDescent="0.3">
      <c r="A9" s="54"/>
      <c r="B9" s="55">
        <v>72</v>
      </c>
      <c r="C9" s="56">
        <v>0</v>
      </c>
      <c r="D9" s="56">
        <v>0</v>
      </c>
      <c r="E9" s="56">
        <v>0</v>
      </c>
      <c r="F9" s="57">
        <v>0</v>
      </c>
    </row>
    <row r="10" spans="1:8" ht="33.75" customHeight="1" thickBot="1" x14ac:dyDescent="0.3">
      <c r="A10" s="54" t="s">
        <v>82</v>
      </c>
      <c r="B10" s="55">
        <v>80</v>
      </c>
      <c r="C10" s="59">
        <v>-2405.1</v>
      </c>
      <c r="D10" s="59">
        <v>-3240.5</v>
      </c>
      <c r="E10" s="59">
        <v>-2405.1</v>
      </c>
      <c r="F10" s="60">
        <v>-3240.5</v>
      </c>
    </row>
    <row r="11" spans="1:8" ht="33.75" customHeight="1" thickBot="1" x14ac:dyDescent="0.3">
      <c r="A11" s="54"/>
      <c r="B11" s="55">
        <v>81</v>
      </c>
      <c r="C11" s="56">
        <v>0</v>
      </c>
      <c r="D11" s="56">
        <v>0</v>
      </c>
      <c r="E11" s="56">
        <v>0</v>
      </c>
      <c r="F11" s="57">
        <v>0</v>
      </c>
    </row>
    <row r="12" spans="1:8" ht="33.75" customHeight="1" thickBot="1" x14ac:dyDescent="0.3">
      <c r="A12" s="50"/>
      <c r="B12" s="51">
        <v>82</v>
      </c>
      <c r="C12" s="52">
        <v>0</v>
      </c>
      <c r="D12" s="52">
        <v>0</v>
      </c>
      <c r="E12" s="52">
        <v>0</v>
      </c>
      <c r="F12" s="53">
        <v>0</v>
      </c>
    </row>
    <row r="13" spans="1:8" ht="33.75" customHeight="1" thickTop="1" thickBot="1" x14ac:dyDescent="0.3">
      <c r="A13" s="54" t="s">
        <v>83</v>
      </c>
      <c r="B13" s="55">
        <v>90</v>
      </c>
      <c r="C13" s="59">
        <v>-103799.7</v>
      </c>
      <c r="D13" s="59">
        <v>-108848.1</v>
      </c>
      <c r="E13" s="59">
        <v>-103799.7</v>
      </c>
      <c r="F13" s="60">
        <v>-108848.1</v>
      </c>
    </row>
    <row r="14" spans="1:8" ht="33.75" customHeight="1" thickBot="1" x14ac:dyDescent="0.3">
      <c r="A14" s="54" t="s">
        <v>84</v>
      </c>
      <c r="B14" s="55">
        <v>100</v>
      </c>
      <c r="C14" s="56">
        <v>0</v>
      </c>
      <c r="D14" s="56">
        <v>0</v>
      </c>
      <c r="E14" s="56">
        <v>0</v>
      </c>
      <c r="F14" s="57">
        <v>0</v>
      </c>
    </row>
    <row r="15" spans="1:8" ht="33.75" customHeight="1" thickBot="1" x14ac:dyDescent="0.3">
      <c r="A15" s="54" t="s">
        <v>85</v>
      </c>
      <c r="B15" s="55">
        <v>110</v>
      </c>
      <c r="C15" s="56">
        <v>0</v>
      </c>
      <c r="D15" s="56">
        <v>0</v>
      </c>
      <c r="E15" s="56">
        <v>0</v>
      </c>
      <c r="F15" s="57">
        <v>0</v>
      </c>
    </row>
    <row r="16" spans="1:8" ht="33.75" customHeight="1" thickBot="1" x14ac:dyDescent="0.3">
      <c r="A16" s="54" t="s">
        <v>86</v>
      </c>
      <c r="B16" s="55">
        <v>120</v>
      </c>
      <c r="C16" s="56">
        <v>0</v>
      </c>
      <c r="D16" s="56">
        <v>0</v>
      </c>
      <c r="E16" s="56">
        <v>0</v>
      </c>
      <c r="F16" s="57">
        <v>0</v>
      </c>
    </row>
    <row r="17" spans="1:6" ht="33.75" customHeight="1" thickBot="1" x14ac:dyDescent="0.3">
      <c r="A17" s="54" t="s">
        <v>87</v>
      </c>
      <c r="B17" s="55">
        <v>130</v>
      </c>
      <c r="C17" s="59">
        <v>-218948.7</v>
      </c>
      <c r="D17" s="59">
        <v>-14618.2</v>
      </c>
      <c r="E17" s="59">
        <v>-218948.7</v>
      </c>
      <c r="F17" s="60">
        <v>-14618.2</v>
      </c>
    </row>
    <row r="18" spans="1:6" ht="33.75" customHeight="1" thickBot="1" x14ac:dyDescent="0.3">
      <c r="A18" s="50"/>
      <c r="B18" s="51">
        <v>131</v>
      </c>
      <c r="C18" s="52">
        <v>0</v>
      </c>
      <c r="D18" s="52">
        <v>0</v>
      </c>
      <c r="E18" s="52">
        <v>0</v>
      </c>
      <c r="F18" s="53">
        <v>0</v>
      </c>
    </row>
    <row r="19" spans="1:6" ht="33.75" customHeight="1" thickTop="1" thickBot="1" x14ac:dyDescent="0.3">
      <c r="A19" s="54" t="s">
        <v>88</v>
      </c>
      <c r="B19" s="55">
        <v>140</v>
      </c>
      <c r="C19" s="59">
        <v>-322748.40000000002</v>
      </c>
      <c r="D19" s="59">
        <v>-123466.3</v>
      </c>
      <c r="E19" s="59">
        <v>-322748.40000000002</v>
      </c>
      <c r="F19" s="60">
        <v>-123466.3</v>
      </c>
    </row>
    <row r="20" spans="1:6" ht="33.75" customHeight="1" thickBot="1" x14ac:dyDescent="0.3">
      <c r="A20" s="50" t="s">
        <v>89</v>
      </c>
      <c r="B20" s="51">
        <v>150</v>
      </c>
      <c r="C20" s="52">
        <v>0</v>
      </c>
      <c r="D20" s="52">
        <v>0</v>
      </c>
      <c r="E20" s="52">
        <v>0</v>
      </c>
      <c r="F20" s="53">
        <v>0</v>
      </c>
    </row>
    <row r="21" spans="1:6" ht="33.75" customHeight="1" thickTop="1" thickBot="1" x14ac:dyDescent="0.3">
      <c r="A21" s="54" t="s">
        <v>90</v>
      </c>
      <c r="B21" s="55">
        <v>160</v>
      </c>
      <c r="C21" s="59">
        <v>-322748.40000000002</v>
      </c>
      <c r="D21" s="59">
        <v>-123466.3</v>
      </c>
      <c r="E21" s="59">
        <v>-322748.40000000002</v>
      </c>
      <c r="F21" s="60">
        <v>-123466.3</v>
      </c>
    </row>
    <row r="22" spans="1:6" ht="33.75" customHeight="1" thickBot="1" x14ac:dyDescent="0.3">
      <c r="A22" s="50" t="s">
        <v>91</v>
      </c>
      <c r="B22" s="51">
        <v>170</v>
      </c>
      <c r="C22" s="52">
        <v>0</v>
      </c>
      <c r="D22" s="52">
        <v>-327.2</v>
      </c>
      <c r="E22" s="52">
        <v>0</v>
      </c>
      <c r="F22" s="53">
        <v>-327.2</v>
      </c>
    </row>
    <row r="23" spans="1:6" ht="33.75" customHeight="1" thickTop="1" thickBot="1" x14ac:dyDescent="0.3">
      <c r="A23" s="54" t="s">
        <v>92</v>
      </c>
      <c r="B23" s="55">
        <v>180</v>
      </c>
      <c r="C23" s="59">
        <v>-322748.40000000002</v>
      </c>
      <c r="D23" s="59">
        <v>-123793.5</v>
      </c>
      <c r="E23" s="59">
        <v>-322748.40000000002</v>
      </c>
      <c r="F23" s="60">
        <v>-123793.5</v>
      </c>
    </row>
    <row r="24" spans="1:6" ht="33.75" customHeight="1" thickBot="1" x14ac:dyDescent="0.3">
      <c r="A24" s="54" t="s">
        <v>93</v>
      </c>
      <c r="B24" s="55">
        <v>190</v>
      </c>
      <c r="C24" s="56">
        <v>0</v>
      </c>
      <c r="D24" s="56">
        <v>0</v>
      </c>
      <c r="E24" s="56">
        <v>0</v>
      </c>
      <c r="F24" s="57">
        <v>0</v>
      </c>
    </row>
    <row r="25" spans="1:6" ht="33.75" customHeight="1" thickBot="1" x14ac:dyDescent="0.3">
      <c r="A25" s="50" t="s">
        <v>94</v>
      </c>
      <c r="B25" s="51">
        <v>200</v>
      </c>
      <c r="C25" s="52">
        <v>0</v>
      </c>
      <c r="D25" s="52">
        <v>0</v>
      </c>
      <c r="E25" s="52">
        <v>0</v>
      </c>
      <c r="F25" s="53">
        <v>0</v>
      </c>
    </row>
    <row r="26" spans="1:6" ht="33.75" customHeight="1" thickTop="1" x14ac:dyDescent="0.25"/>
    <row r="27" spans="1:6" ht="33.75" customHeight="1" x14ac:dyDescent="0.25"/>
    <row r="28" spans="1:6" ht="33.7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F 1</vt:lpstr>
      <vt:lpstr>F 2</vt:lpstr>
      <vt:lpstr>Sheet2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7392</dc:creator>
  <cp:lastModifiedBy>RePack by Diakov</cp:lastModifiedBy>
  <cp:lastPrinted>2015-02-17T08:35:20Z</cp:lastPrinted>
  <dcterms:created xsi:type="dcterms:W3CDTF">2011-08-04T12:53:26Z</dcterms:created>
  <dcterms:modified xsi:type="dcterms:W3CDTF">2015-06-29T09:08:30Z</dcterms:modified>
</cp:coreProperties>
</file>